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COTAÇÃO" sheetId="1" r:id="rId1"/>
    <sheet name="Plan4" sheetId="2" state="hidden" r:id="rId2"/>
  </sheets>
  <externalReferences>
    <externalReference r:id="rId5"/>
  </externalReferences>
  <definedNames>
    <definedName name="_xlfn.BAHTTEXT" hidden="1">#NAME?</definedName>
    <definedName name="_xlnm.Print_Area" localSheetId="0">'COTAÇÃO'!$B$2:$R$55</definedName>
  </definedNames>
  <calcPr fullCalcOnLoad="1"/>
</workbook>
</file>

<file path=xl/sharedStrings.xml><?xml version="1.0" encoding="utf-8"?>
<sst xmlns="http://schemas.openxmlformats.org/spreadsheetml/2006/main" count="71" uniqueCount="71">
  <si>
    <t>DEPRECIAÇÃO</t>
  </si>
  <si>
    <t>ENCARGOS DO VEÍCULO</t>
  </si>
  <si>
    <t>MANUTENÇÃO</t>
  </si>
  <si>
    <t>RECURSOS HUMANOS</t>
  </si>
  <si>
    <t>LUCRO</t>
  </si>
  <si>
    <t>DESPESAS ADMINISTRATIVAS</t>
  </si>
  <si>
    <t>VISTORIAS</t>
  </si>
  <si>
    <t>SEGURO DO SERVIÇO</t>
  </si>
  <si>
    <t>COMBUSTIVEL</t>
  </si>
  <si>
    <t>DESPESAS FINANCEIRAS</t>
  </si>
  <si>
    <t>__________________________</t>
  </si>
  <si>
    <t>RESUMO</t>
  </si>
  <si>
    <t>SECRETARIA MUNICIPAL DE EDUCAÇÃO</t>
  </si>
  <si>
    <t>PROPOSTA DE PREÇO</t>
  </si>
  <si>
    <t>LICITANTE:</t>
  </si>
  <si>
    <t>TRIBUTAÇÃO</t>
  </si>
  <si>
    <t>PERCENTUAL</t>
  </si>
  <si>
    <t>LINHA:</t>
  </si>
  <si>
    <t>KM TOTAL:</t>
  </si>
  <si>
    <t>IMPOSTO R$</t>
  </si>
  <si>
    <t>R$ CONTRATO ANUAL</t>
  </si>
  <si>
    <t>SIMPLES NACIONAL</t>
  </si>
  <si>
    <t>LUCRO PRESUMÍVEL</t>
  </si>
  <si>
    <t>LINHA</t>
  </si>
  <si>
    <t>CNPJ/CPF:</t>
  </si>
  <si>
    <t>ITENS DE CUSTO</t>
  </si>
  <si>
    <t>PROPOSTA (R$)</t>
  </si>
  <si>
    <t>VALOR P.O. (R$)</t>
  </si>
  <si>
    <t>% CUSTO TOTAL</t>
  </si>
  <si>
    <t>PLANILHA DE CUSTOS DO TRANSPORTE ESCOLAR 2017</t>
  </si>
  <si>
    <t>DEFINA A TRIBUTAÇÃO</t>
  </si>
  <si>
    <t>VILA CECATTO, VILA MAUÁ, RINCÃO DOS CORRÊA, LINHAS 11 E 12 NORTE PARA E.M.F. JOAQUIM NABUCO</t>
  </si>
  <si>
    <t>VILA SANTO ANTÔNIO PARA E.E.E.F. COLMEIA DO TRABALHO</t>
  </si>
  <si>
    <t>RS 155, LINHAS 5, 6, 7 E 8 NORTE PARA E.E.E.F. 6 DE AGOSTO E E.E.E.F. 24 DE FEVEREIRO</t>
  </si>
  <si>
    <t>LINHAS 1 A 8 NORTE PARA E.E.E.F. 6 DE AGOSTO E E.E.E.F. 24 DE FEVEREIRO, C/ TRANSB. DE ALUNOS DO ENSINO MÉDIO AO MEIO DIA</t>
  </si>
  <si>
    <t>RS 155, FONTE IJUÍ, LINHAS 1, 2, 3, 4 e 5 NORTE PARA E.E.E.F. 24 DE FEVEREIRO</t>
  </si>
  <si>
    <t>LINHA 6 OESTE E BARREIRO PARA E.E.E.F. Nª SENHORA DA CONCEIÇÃO</t>
  </si>
  <si>
    <t>LINHAS 5 A 12 NORTE PARA E.E.E.F. 24 DE FEVEREIRO</t>
  </si>
  <si>
    <t>PARADOR E ALTO DA UNIÃO C/ TRANSBORDO NA RUA SIQUEIRA COUTO PARA E.M.F. DAVI CANABARRO, IMEAB E E.E.E.M. RUY BARBOSA</t>
  </si>
  <si>
    <t>RS 342, A. DAS ANTAS E R. DOS FABRIN C/ TRANSB. NA R. SIQUEIRA COUTO PARA E.M.F. SOARES DE BARROS E E.M.F. DAVI CANABARRO</t>
  </si>
  <si>
    <t>R. DOS GOI, A. DAS ANTAS E RS342 C/TRANSB. NA R. SIQUEIRA COUTO PARA POLIVALENTE, SOARES, DAVI, IMEAB, RUYZÃO E 25 DE JULHO</t>
  </si>
  <si>
    <t>RS 342, ARROIO DAS ANTAS, RINCÃO DOS FABRIN, RINCÃO DOS GOI, ALTO DA UNIÃO E LINHA 9 LESTE PARA E.E.E.F. MADRE STANISLÁ</t>
  </si>
  <si>
    <t>BAIRRO DAS CHÁCARAS, LINHAS 3, 4, 5, 6 E 7 LESTE PARA E.M.F. DAVI CANABARRO, IMEAB, E.E.E.F. IJUÍ E E.E.E.M. RUY BARBOSA</t>
  </si>
  <si>
    <t>BR 285, LINHAS 4, 5 e 6 LESTE PARA E.M.F JOAQUIM P. VILLANOVA, C.E MODELO E E.E.E.M ANTÔNIO PADILHA</t>
  </si>
  <si>
    <t>LINHAS 4, 5, 6, 7 E 8 LESTE PARA E.E.E.F. GIOVANA MARGARITA</t>
  </si>
  <si>
    <t>LINHAS 2 E 3 OESTE PARA E.T.E. 25 DE JULHO, E.M.F. RUY RAMOS E IMEAB</t>
  </si>
  <si>
    <t>VILA SANTANA, LINHA BASE, LINHAS 2 E 3 OESTE PARA E.E.E.F. SANTANA</t>
  </si>
  <si>
    <t>LINHAS 3, 4, 5 E 6 OESTE PARA E.E.E.F. SOUZA LOBO</t>
  </si>
  <si>
    <t>RS 342, LINHAS 4, 5 E 6 OESTE PARA E.E.E.F. SOUZA LOBO</t>
  </si>
  <si>
    <t>ITAÍ, LINHAS 4 E 5 OESTE PARA E.E.E.F. PEDRO MACIEL</t>
  </si>
  <si>
    <t>R. DO TIGRE, R. DOS BECKER, R. DOS BRIZZI, R. DOS GOI E A. DA UNIÃO P/ MADRE STANISLÁ, C/ TRANSB. DE ALUNOS AO MEIO DIA</t>
  </si>
  <si>
    <t>LINHAS 3 A 10 LESTE PARA E.E.E.F. GIOVANA MARGARITA</t>
  </si>
  <si>
    <t>RS 155, CAPÃO BONITO, VILA CECATO E VILA MAUÁ PARA E.M.F. JOAQUIM NABUCO</t>
  </si>
  <si>
    <t>RINCÃO DOS GOI E ALTO DA UNIÃO PARA E.E.E.F MADRE STANISLÁ</t>
  </si>
  <si>
    <t>B. DAS CHÁCARAS, LINHAS 3 À 7 LESTE PARA DAVI CANABARRO, IMEAB, IJUÍ, C/ TRANSBORDO DE ALUNOS DO 25 DE JULHO NO IMEAB</t>
  </si>
  <si>
    <t>SANTANA, LINHAS 2 E 3 LESTE PARA E.E.E.F. SANTANA</t>
  </si>
  <si>
    <t>LINHAS 4 A 9 LESTE, FLORESTA, SANTANA, RS 155 E CHORÃO (NOTURNO) PARA IMEAB, E.E.E.F. IJUÍ, E.E.E.M RUY BARBOSA E 25 DE JULHO</t>
  </si>
  <si>
    <t>VILA ITAÍ E RS 342 PARA E.T.E. 25 DE JULHO E I.E.E GUILHERME C. KOEHLER</t>
  </si>
  <si>
    <t>BARREIRO PARA E.M.F. SOARES DE BARROS, I.E.E. GUILHERME C. KOEHLER, IMEAB, E.E.E.F IJUÍ, E.E.E.M. RUY BARBOSA E E.T.E. 25 DE JULHO</t>
  </si>
  <si>
    <t>LINHAS 2 A 6 OESTE PARA E.E.E.M. SÃO GERALDO E E.T.E 25 DE JULHO</t>
  </si>
  <si>
    <t>SANTO ANTÔNIO E ITAÍ PARA E.T.E. 25 DE JULHO E IMEAB</t>
  </si>
  <si>
    <t>CHORÃO, LINHAS 1, 2, 3, 4 E 5 NORTE PARA E.E.E.M. A. PADILHA E IMEAB (COM TRANSBORDO DE ALUNOS DO 25 DE JULHO NO IMEAB)</t>
  </si>
  <si>
    <t>R. DOS BECKER E A. DA UNIÃO C/ TRANSB. NA R. SIQUEIRA COUTO PARA POLIVALENTE, DAVI CANABARRO, IMEAB, RUYZÃO E 25 DE JULHO</t>
  </si>
  <si>
    <t>RS 155, V. CECATO, V. MAUÁ E L11 NORTE P/ 24 DE FEVEREIRO, IMEAB, RUYZÃO E 25 DE JULHO, C/ TRANSB. SOMENTE AO MEIO DIA</t>
  </si>
  <si>
    <t>L4 A L7 NORTE E RS 155 P/ ANTÔNIO PADILHA, IMEAB, RUY BARBOSA E 25 DE JULHO, C/ TRANSB. NO CLUBE 25 DE JULHO</t>
  </si>
  <si>
    <t>V. SANTANA, L1 E L2 LESTE P/ E.M.F. 15 DE NOVEMBRO, IMEAB, E.E.E.F. IJUÍ,  RUY BARBOSA, E.T.E 25 DE JULHO E APAE (2X P/ SEMANA)</t>
  </si>
  <si>
    <t>F. VELHA E L2 LESTE P/OTÁVIO C.B. DA ROCHA, SOARES DE BARROS, DONA LEOPOLDINA, GUILHERME C. KOEHLER, IMEAB E RUYZÃO</t>
  </si>
  <si>
    <t>RS 522, L. BASE SUL E BARREIRO P/ SOARES DE BARROS, IMEAB, E.E.E.F. IJUÍ E RUYZÃO, C/ TRANSB. DE ALUNOS DO 25 DE JULHO NO IMEAB</t>
  </si>
  <si>
    <t>B. DAS CHÁCARAS, BR 285, L4 A L8 LESTE P/ IMEAB, POLIVALENTE, IJUÍ E RUYZÃO C/ TRANSB. DE ALUNOS DO 25 DE JULHO NO IMEAB</t>
  </si>
  <si>
    <t>LINHAS 3 A 5 LESTE E VILA SANTANA PARA IMEAB, E.E.E.M. RUY BARBOSA, E.T.E 25 DE JULHO E C.M. TIRADENTES</t>
  </si>
  <si>
    <t>Ijuí, ____ de ________________ de 201___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</si>
</sst>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h:mm;@"/>
    <numFmt numFmtId="174" formatCode="[$-416]dddd\,\ d&quot; de &quot;mmmm&quot; de &quot;yyyy"/>
    <numFmt numFmtId="175" formatCode="mm:ss.0;@"/>
    <numFmt numFmtId="176" formatCode="[$-F400]h:mm:ss\ AM/PM"/>
    <numFmt numFmtId="177" formatCode="#,##0.000"/>
    <numFmt numFmtId="178" formatCode="#,##0.0000"/>
    <numFmt numFmtId="179" formatCode="#,##0.0"/>
    <numFmt numFmtId="180" formatCode="0.000"/>
    <numFmt numFmtId="181" formatCode="0.0"/>
  </numFmts>
  <fonts count="58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0" tint="-0.24997000396251678"/>
      <name val="Calibri"/>
      <family val="2"/>
    </font>
    <font>
      <b/>
      <sz val="8"/>
      <color theme="0" tint="-0.24997000396251678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1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10" fontId="1" fillId="33" borderId="0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4" fontId="1" fillId="33" borderId="17" xfId="0" applyNumberFormat="1" applyFont="1" applyFill="1" applyBorder="1" applyAlignment="1" applyProtection="1">
      <alignment horizontal="right"/>
      <protection/>
    </xf>
    <xf numFmtId="10" fontId="1" fillId="33" borderId="17" xfId="0" applyNumberFormat="1" applyFont="1" applyFill="1" applyBorder="1" applyAlignment="1" applyProtection="1">
      <alignment horizontal="center"/>
      <protection/>
    </xf>
    <xf numFmtId="10" fontId="1" fillId="33" borderId="18" xfId="0" applyNumberFormat="1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/>
      <protection hidden="1"/>
    </xf>
    <xf numFmtId="0" fontId="1" fillId="4" borderId="13" xfId="0" applyFont="1" applyFill="1" applyBorder="1" applyAlignment="1" applyProtection="1">
      <alignment/>
      <protection hidden="1"/>
    </xf>
    <xf numFmtId="0" fontId="1" fillId="4" borderId="14" xfId="0" applyFont="1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4" borderId="16" xfId="0" applyFont="1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" fillId="4" borderId="18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4" fontId="1" fillId="33" borderId="0" xfId="0" applyNumberFormat="1" applyFont="1" applyFill="1" applyBorder="1" applyAlignment="1" applyProtection="1">
      <alignment horizontal="right"/>
      <protection hidden="1"/>
    </xf>
    <xf numFmtId="10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4" fontId="2" fillId="4" borderId="14" xfId="0" applyNumberFormat="1" applyFont="1" applyFill="1" applyBorder="1" applyAlignment="1" applyProtection="1">
      <alignment horizontal="right"/>
      <protection/>
    </xf>
    <xf numFmtId="4" fontId="2" fillId="33" borderId="14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/>
      <protection hidden="1"/>
    </xf>
    <xf numFmtId="4" fontId="9" fillId="33" borderId="20" xfId="0" applyNumberFormat="1" applyFont="1" applyFill="1" applyBorder="1" applyAlignment="1" applyProtection="1">
      <alignment horizontal="right"/>
      <protection hidden="1" locked="0"/>
    </xf>
    <xf numFmtId="4" fontId="9" fillId="33" borderId="0" xfId="0" applyNumberFormat="1" applyFont="1" applyFill="1" applyBorder="1" applyAlignment="1" applyProtection="1">
      <alignment horizontal="left"/>
      <protection/>
    </xf>
    <xf numFmtId="0" fontId="10" fillId="32" borderId="20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/>
      <protection hidden="1" locked="0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4" fillId="32" borderId="0" xfId="0" applyFont="1" applyFill="1" applyAlignment="1" applyProtection="1">
      <alignment/>
      <protection hidden="1"/>
    </xf>
    <xf numFmtId="0" fontId="55" fillId="34" borderId="0" xfId="0" applyFont="1" applyFill="1" applyAlignment="1" applyProtection="1">
      <alignment/>
      <protection hidden="1"/>
    </xf>
    <xf numFmtId="0" fontId="55" fillId="32" borderId="0" xfId="0" applyFont="1" applyFill="1" applyAlignment="1" applyProtection="1">
      <alignment/>
      <protection hidden="1"/>
    </xf>
    <xf numFmtId="0" fontId="55" fillId="32" borderId="0" xfId="0" applyFont="1" applyFill="1" applyAlignment="1" applyProtection="1">
      <alignment/>
      <protection hidden="1" locked="0"/>
    </xf>
    <xf numFmtId="0" fontId="56" fillId="32" borderId="0" xfId="0" applyFont="1" applyFill="1" applyAlignment="1" applyProtection="1">
      <alignment/>
      <protection hidden="1"/>
    </xf>
    <xf numFmtId="10" fontId="55" fillId="3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2" fontId="0" fillId="35" borderId="0" xfId="0" applyNumberFormat="1" applyFont="1" applyFill="1" applyAlignment="1" applyProtection="1">
      <alignment/>
      <protection locked="0"/>
    </xf>
    <xf numFmtId="4" fontId="0" fillId="35" borderId="0" xfId="0" applyNumberFormat="1" applyFont="1" applyFill="1" applyAlignment="1" applyProtection="1">
      <alignment/>
      <protection locked="0"/>
    </xf>
    <xf numFmtId="4" fontId="0" fillId="36" borderId="0" xfId="0" applyNumberFormat="1" applyFont="1" applyFill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35" borderId="0" xfId="0" applyNumberFormat="1" applyFont="1" applyFill="1" applyAlignment="1">
      <alignment/>
    </xf>
    <xf numFmtId="0" fontId="57" fillId="32" borderId="0" xfId="0" applyFont="1" applyFill="1" applyAlignment="1" applyProtection="1">
      <alignment/>
      <protection hidden="1"/>
    </xf>
    <xf numFmtId="4" fontId="9" fillId="4" borderId="10" xfId="0" applyNumberFormat="1" applyFont="1" applyFill="1" applyBorder="1" applyAlignment="1" applyProtection="1">
      <alignment horizontal="right"/>
      <protection/>
    </xf>
    <xf numFmtId="4" fontId="9" fillId="4" borderId="21" xfId="0" applyNumberFormat="1" applyFont="1" applyFill="1" applyBorder="1" applyAlignment="1" applyProtection="1">
      <alignment horizontal="right"/>
      <protection/>
    </xf>
    <xf numFmtId="0" fontId="10" fillId="32" borderId="22" xfId="0" applyFont="1" applyFill="1" applyBorder="1" applyAlignment="1" applyProtection="1">
      <alignment horizontal="center"/>
      <protection/>
    </xf>
    <xf numFmtId="0" fontId="10" fillId="32" borderId="10" xfId="0" applyFont="1" applyFill="1" applyBorder="1" applyAlignment="1" applyProtection="1">
      <alignment horizontal="center"/>
      <protection/>
    </xf>
    <xf numFmtId="0" fontId="10" fillId="32" borderId="21" xfId="0" applyFont="1" applyFill="1" applyBorder="1" applyAlignment="1" applyProtection="1">
      <alignment horizontal="center"/>
      <protection/>
    </xf>
    <xf numFmtId="0" fontId="7" fillId="4" borderId="22" xfId="0" applyFont="1" applyFill="1" applyBorder="1" applyAlignment="1" applyProtection="1">
      <alignment horizontal="left"/>
      <protection/>
    </xf>
    <xf numFmtId="4" fontId="9" fillId="33" borderId="10" xfId="0" applyNumberFormat="1" applyFont="1" applyFill="1" applyBorder="1" applyAlignment="1" applyProtection="1">
      <alignment horizontal="right"/>
      <protection hidden="1" locked="0"/>
    </xf>
    <xf numFmtId="4" fontId="9" fillId="33" borderId="21" xfId="0" applyNumberFormat="1" applyFont="1" applyFill="1" applyBorder="1" applyAlignment="1" applyProtection="1">
      <alignment horizontal="right"/>
      <protection hidden="1" locked="0"/>
    </xf>
    <xf numFmtId="10" fontId="9" fillId="4" borderId="10" xfId="0" applyNumberFormat="1" applyFont="1" applyFill="1" applyBorder="1" applyAlignment="1" applyProtection="1">
      <alignment horizontal="center"/>
      <protection/>
    </xf>
    <xf numFmtId="10" fontId="9" fillId="4" borderId="20" xfId="0" applyNumberFormat="1" applyFont="1" applyFill="1" applyBorder="1" applyAlignment="1" applyProtection="1">
      <alignment horizontal="center"/>
      <protection/>
    </xf>
    <xf numFmtId="10" fontId="9" fillId="4" borderId="21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10" fillId="32" borderId="20" xfId="0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/>
      <protection locked="0"/>
    </xf>
    <xf numFmtId="0" fontId="9" fillId="33" borderId="21" xfId="0" applyFont="1" applyFill="1" applyBorder="1" applyAlignment="1" applyProtection="1">
      <alignment horizontal="left"/>
      <protection locked="0"/>
    </xf>
    <xf numFmtId="0" fontId="16" fillId="33" borderId="10" xfId="0" applyFont="1" applyFill="1" applyBorder="1" applyAlignment="1" applyProtection="1">
      <alignment horizontal="left" vertical="center" wrapText="1"/>
      <protection hidden="1"/>
    </xf>
    <xf numFmtId="0" fontId="16" fillId="33" borderId="20" xfId="0" applyFont="1" applyFill="1" applyBorder="1" applyAlignment="1" applyProtection="1">
      <alignment horizontal="left" vertical="center" wrapText="1"/>
      <protection hidden="1"/>
    </xf>
    <xf numFmtId="0" fontId="16" fillId="33" borderId="21" xfId="0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 applyProtection="1">
      <alignment horizontal="left"/>
      <protection hidden="1"/>
    </xf>
    <xf numFmtId="2" fontId="9" fillId="33" borderId="20" xfId="0" applyNumberFormat="1" applyFont="1" applyFill="1" applyBorder="1" applyAlignment="1" applyProtection="1">
      <alignment horizontal="left"/>
      <protection hidden="1"/>
    </xf>
    <xf numFmtId="2" fontId="9" fillId="33" borderId="21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172" fontId="9" fillId="4" borderId="10" xfId="0" applyNumberFormat="1" applyFont="1" applyFill="1" applyBorder="1" applyAlignment="1" applyProtection="1">
      <alignment horizontal="center"/>
      <protection/>
    </xf>
    <xf numFmtId="172" fontId="9" fillId="4" borderId="21" xfId="0" applyNumberFormat="1" applyFont="1" applyFill="1" applyBorder="1" applyAlignment="1" applyProtection="1">
      <alignment horizontal="center"/>
      <protection/>
    </xf>
    <xf numFmtId="4" fontId="1" fillId="33" borderId="20" xfId="0" applyNumberFormat="1" applyFont="1" applyFill="1" applyBorder="1" applyAlignment="1" applyProtection="1">
      <alignment horizontal="center"/>
      <protection hidden="1" locked="0"/>
    </xf>
    <xf numFmtId="172" fontId="16" fillId="4" borderId="10" xfId="0" applyNumberFormat="1" applyFont="1" applyFill="1" applyBorder="1" applyAlignment="1" applyProtection="1">
      <alignment horizontal="center"/>
      <protection/>
    </xf>
    <xf numFmtId="172" fontId="16" fillId="4" borderId="21" xfId="0" applyNumberFormat="1" applyFont="1" applyFill="1" applyBorder="1" applyAlignment="1" applyProtection="1">
      <alignment horizontal="center"/>
      <protection/>
    </xf>
    <xf numFmtId="0" fontId="2" fillId="32" borderId="22" xfId="0" applyFont="1" applyFill="1" applyBorder="1" applyAlignment="1" applyProtection="1">
      <alignment horizontal="left"/>
      <protection/>
    </xf>
    <xf numFmtId="4" fontId="10" fillId="4" borderId="10" xfId="0" applyNumberFormat="1" applyFont="1" applyFill="1" applyBorder="1" applyAlignment="1" applyProtection="1">
      <alignment horizontal="right"/>
      <protection/>
    </xf>
    <xf numFmtId="4" fontId="10" fillId="4" borderId="21" xfId="0" applyNumberFormat="1" applyFont="1" applyFill="1" applyBorder="1" applyAlignment="1" applyProtection="1">
      <alignment horizontal="right"/>
      <protection/>
    </xf>
    <xf numFmtId="10" fontId="10" fillId="4" borderId="10" xfId="0" applyNumberFormat="1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horizontal="center"/>
      <protection/>
    </xf>
    <xf numFmtId="10" fontId="1" fillId="34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CITA&#199;&#195;O%202017\CUSTOS_T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Resumo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20"/>
  <sheetViews>
    <sheetView tabSelected="1" workbookViewId="0" topLeftCell="A1">
      <selection activeCell="D8" sqref="D8:Q8"/>
    </sheetView>
  </sheetViews>
  <sheetFormatPr defaultColWidth="5.7109375" defaultRowHeight="12.75"/>
  <cols>
    <col min="1" max="2" width="5.7109375" style="1" customWidth="1"/>
    <col min="3" max="3" width="6.140625" style="1" customWidth="1"/>
    <col min="4" max="4" width="5.8515625" style="1" customWidth="1"/>
    <col min="5" max="5" width="7.7109375" style="1" customWidth="1"/>
    <col min="6" max="6" width="3.00390625" style="1" customWidth="1"/>
    <col min="7" max="7" width="4.7109375" style="1" customWidth="1"/>
    <col min="8" max="8" width="4.00390625" style="1" customWidth="1"/>
    <col min="9" max="9" width="3.28125" style="1" customWidth="1"/>
    <col min="10" max="10" width="3.7109375" style="1" customWidth="1"/>
    <col min="11" max="11" width="14.421875" style="1" customWidth="1"/>
    <col min="12" max="12" width="9.8515625" style="1" customWidth="1"/>
    <col min="13" max="13" width="4.7109375" style="1" customWidth="1"/>
    <col min="14" max="14" width="11.00390625" style="1" hidden="1" customWidth="1"/>
    <col min="15" max="15" width="5.7109375" style="1" customWidth="1"/>
    <col min="16" max="16" width="4.7109375" style="1" customWidth="1"/>
    <col min="17" max="17" width="14.8515625" style="1" customWidth="1"/>
    <col min="18" max="18" width="0.9921875" style="1" customWidth="1"/>
    <col min="19" max="19" width="16.28125" style="31" customWidth="1"/>
    <col min="20" max="20" width="9.28125" style="31" customWidth="1"/>
    <col min="21" max="21" width="10.7109375" style="31" customWidth="1"/>
    <col min="22" max="22" width="10.140625" style="31" customWidth="1"/>
    <col min="23" max="24" width="5.7109375" style="31" customWidth="1"/>
    <col min="25" max="25" width="11.28125" style="31" customWidth="1"/>
    <col min="26" max="46" width="5.7109375" style="31" customWidth="1"/>
    <col min="47" max="16384" width="5.7109375" style="1" customWidth="1"/>
  </cols>
  <sheetData>
    <row r="2" spans="2:18" ht="18"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8" ht="15.75">
      <c r="B3" s="93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19" ht="15.75">
      <c r="B4" s="93" t="s">
        <v>13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55"/>
    </row>
    <row r="5" spans="2:19" s="31" customFormat="1" ht="3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5"/>
    </row>
    <row r="6" spans="2:19" s="31" customFormat="1" ht="3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55"/>
    </row>
    <row r="7" spans="2:19" s="31" customFormat="1" ht="3" customHeight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55"/>
    </row>
    <row r="8" spans="2:19" ht="15.75">
      <c r="B8" s="94" t="s">
        <v>14</v>
      </c>
      <c r="C8" s="95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29"/>
      <c r="S8" s="56"/>
    </row>
    <row r="9" spans="2:19" s="31" customFormat="1" ht="2.25" customHeight="1">
      <c r="B9" s="25"/>
      <c r="C9" s="26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  <c r="S9" s="55"/>
    </row>
    <row r="10" spans="2:19" ht="15.75">
      <c r="B10" s="94" t="s">
        <v>24</v>
      </c>
      <c r="C10" s="95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29"/>
      <c r="S10" s="55"/>
    </row>
    <row r="11" spans="2:19" s="31" customFormat="1" ht="2.25" customHeight="1">
      <c r="B11" s="25"/>
      <c r="C11" s="2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9"/>
      <c r="S11" s="55"/>
    </row>
    <row r="12" spans="2:22" ht="26.25" customHeight="1">
      <c r="B12" s="98" t="s">
        <v>17</v>
      </c>
      <c r="C12" s="99"/>
      <c r="D12" s="2"/>
      <c r="E12" s="103">
        <f>IF(U18=0,"",VLOOKUP(U18,Plan4!B3:N42,2))</f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29"/>
      <c r="S12" s="59"/>
      <c r="T12" s="60"/>
      <c r="U12" s="60"/>
      <c r="V12" s="58"/>
    </row>
    <row r="13" spans="2:22" s="31" customFormat="1" ht="3" customHeight="1">
      <c r="B13" s="25"/>
      <c r="C13" s="2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9"/>
      <c r="S13" s="60"/>
      <c r="T13" s="60"/>
      <c r="U13" s="60"/>
      <c r="V13" s="58"/>
    </row>
    <row r="14" spans="2:22" ht="15.75">
      <c r="B14" s="94" t="s">
        <v>18</v>
      </c>
      <c r="C14" s="95"/>
      <c r="D14" s="106">
        <f>IF(U18=0,"",VLOOKUP(U18,Plan4!B2:N42,3))</f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  <c r="R14" s="29"/>
      <c r="S14" s="60"/>
      <c r="T14" s="60"/>
      <c r="U14" s="60"/>
      <c r="V14" s="58"/>
    </row>
    <row r="15" spans="2:22" s="31" customFormat="1" ht="3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60"/>
      <c r="T15" s="60"/>
      <c r="U15" s="60"/>
      <c r="V15" s="58"/>
    </row>
    <row r="16" spans="2:22" s="31" customFormat="1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60"/>
      <c r="T16" s="60"/>
      <c r="U16" s="61">
        <v>1</v>
      </c>
      <c r="V16" s="58"/>
    </row>
    <row r="17" spans="1:22" ht="12.75">
      <c r="A17" s="3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60"/>
      <c r="T17" s="60"/>
      <c r="U17" s="60"/>
      <c r="V17" s="58"/>
    </row>
    <row r="18" spans="1:22" ht="15.75" customHeight="1">
      <c r="A18" s="31"/>
      <c r="B18" s="27"/>
      <c r="C18" s="96" t="s">
        <v>11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27"/>
      <c r="S18" s="62"/>
      <c r="T18" s="60"/>
      <c r="U18" s="61">
        <f>U16-1</f>
        <v>0</v>
      </c>
      <c r="V18" s="58"/>
    </row>
    <row r="19" spans="1:22" ht="15.75" customHeight="1">
      <c r="A19" s="31"/>
      <c r="B19" s="27"/>
      <c r="C19" s="83" t="s">
        <v>25</v>
      </c>
      <c r="D19" s="83"/>
      <c r="E19" s="83"/>
      <c r="F19" s="83"/>
      <c r="G19" s="83"/>
      <c r="H19" s="83"/>
      <c r="I19" s="83"/>
      <c r="J19" s="84" t="s">
        <v>27</v>
      </c>
      <c r="K19" s="85"/>
      <c r="L19" s="84" t="s">
        <v>26</v>
      </c>
      <c r="M19" s="97"/>
      <c r="N19" s="51"/>
      <c r="O19" s="84" t="s">
        <v>28</v>
      </c>
      <c r="P19" s="97"/>
      <c r="Q19" s="85"/>
      <c r="R19" s="27"/>
      <c r="S19" s="60"/>
      <c r="T19" s="63"/>
      <c r="U19" s="60"/>
      <c r="V19" s="58"/>
    </row>
    <row r="20" spans="1:25" ht="15.75" customHeight="1">
      <c r="A20" s="31"/>
      <c r="B20" s="27"/>
      <c r="C20" s="86" t="s">
        <v>0</v>
      </c>
      <c r="D20" s="86"/>
      <c r="E20" s="86"/>
      <c r="F20" s="86"/>
      <c r="G20" s="86"/>
      <c r="H20" s="86"/>
      <c r="I20" s="86"/>
      <c r="J20" s="81">
        <f>IF(U18=0,"",VLOOKUP(U18,Plan4!B2:N42,4))</f>
      </c>
      <c r="K20" s="82"/>
      <c r="L20" s="87"/>
      <c r="M20" s="88"/>
      <c r="N20" s="49"/>
      <c r="O20" s="89">
        <f>IF(P32="","",L$20/P$34)</f>
      </c>
      <c r="P20" s="90"/>
      <c r="Q20" s="91"/>
      <c r="R20" s="27"/>
      <c r="S20" s="60">
        <f>IF(L20&gt;J20,1,0)</f>
        <v>0</v>
      </c>
      <c r="T20" s="60"/>
      <c r="U20" s="60"/>
      <c r="V20" s="58"/>
      <c r="W20" s="57"/>
      <c r="X20" s="57"/>
      <c r="Y20" s="57"/>
    </row>
    <row r="21" spans="1:25" ht="15.75" customHeight="1">
      <c r="A21" s="31"/>
      <c r="B21" s="27"/>
      <c r="C21" s="86" t="s">
        <v>1</v>
      </c>
      <c r="D21" s="86"/>
      <c r="E21" s="86"/>
      <c r="F21" s="86"/>
      <c r="G21" s="86"/>
      <c r="H21" s="86"/>
      <c r="I21" s="86"/>
      <c r="J21" s="81">
        <f>IF(U18=0,"",VLOOKUP(U18,Plan4!B2:N42,5))</f>
      </c>
      <c r="K21" s="82"/>
      <c r="L21" s="87"/>
      <c r="M21" s="88"/>
      <c r="N21" s="49"/>
      <c r="O21" s="89">
        <f>IF(P32="","",L21/P34)</f>
      </c>
      <c r="P21" s="90"/>
      <c r="Q21" s="91"/>
      <c r="R21" s="27"/>
      <c r="S21" s="60">
        <f aca="true" t="shared" si="0" ref="S21:S29">IF(L21&gt;J21,1,0)</f>
        <v>0</v>
      </c>
      <c r="T21" s="60"/>
      <c r="U21" s="60"/>
      <c r="V21" s="58"/>
      <c r="W21" s="123">
        <f>IF(X33="","",T$20/X$34)</f>
      </c>
      <c r="X21" s="123"/>
      <c r="Y21" s="123"/>
    </row>
    <row r="22" spans="1:22" ht="15.75" customHeight="1">
      <c r="A22" s="31"/>
      <c r="B22" s="27"/>
      <c r="C22" s="86" t="s">
        <v>6</v>
      </c>
      <c r="D22" s="86"/>
      <c r="E22" s="86"/>
      <c r="F22" s="86"/>
      <c r="G22" s="86"/>
      <c r="H22" s="86"/>
      <c r="I22" s="86"/>
      <c r="J22" s="81">
        <f>IF(U18=0,"",VLOOKUP(U18,Plan4!B2:N42,6))</f>
      </c>
      <c r="K22" s="82"/>
      <c r="L22" s="87"/>
      <c r="M22" s="88"/>
      <c r="N22" s="49"/>
      <c r="O22" s="89">
        <f>IF(P32="","",L22/P34)</f>
      </c>
      <c r="P22" s="90"/>
      <c r="Q22" s="91"/>
      <c r="R22" s="27"/>
      <c r="S22" s="60">
        <f t="shared" si="0"/>
        <v>0</v>
      </c>
      <c r="T22" s="60"/>
      <c r="U22" s="60"/>
      <c r="V22" s="58"/>
    </row>
    <row r="23" spans="1:22" ht="15.75" customHeight="1">
      <c r="A23" s="31"/>
      <c r="B23" s="27"/>
      <c r="C23" s="86" t="s">
        <v>8</v>
      </c>
      <c r="D23" s="86"/>
      <c r="E23" s="86"/>
      <c r="F23" s="86"/>
      <c r="G23" s="86"/>
      <c r="H23" s="86"/>
      <c r="I23" s="86"/>
      <c r="J23" s="81">
        <f>IF(U18=0,"",VLOOKUP(U18,Plan4!B2:N42,7))</f>
      </c>
      <c r="K23" s="82"/>
      <c r="L23" s="87"/>
      <c r="M23" s="88"/>
      <c r="N23" s="49"/>
      <c r="O23" s="89">
        <f>IF(P32="","",L23/P34)</f>
      </c>
      <c r="P23" s="90"/>
      <c r="Q23" s="91"/>
      <c r="R23" s="27"/>
      <c r="S23" s="60">
        <f t="shared" si="0"/>
        <v>0</v>
      </c>
      <c r="T23" s="60"/>
      <c r="U23" s="60"/>
      <c r="V23" s="58"/>
    </row>
    <row r="24" spans="1:22" ht="15.75" customHeight="1">
      <c r="A24" s="31"/>
      <c r="B24" s="27"/>
      <c r="C24" s="86" t="s">
        <v>2</v>
      </c>
      <c r="D24" s="86"/>
      <c r="E24" s="86"/>
      <c r="F24" s="86"/>
      <c r="G24" s="86"/>
      <c r="H24" s="86"/>
      <c r="I24" s="86"/>
      <c r="J24" s="81">
        <f>IF(U18=0,"",VLOOKUP(U18,Plan4!B2:N42,8))</f>
      </c>
      <c r="K24" s="82"/>
      <c r="L24" s="87"/>
      <c r="M24" s="88"/>
      <c r="N24" s="49"/>
      <c r="O24" s="89">
        <f>IF(P32="","",L24/P34)</f>
      </c>
      <c r="P24" s="90"/>
      <c r="Q24" s="91"/>
      <c r="R24" s="27"/>
      <c r="S24" s="60">
        <f t="shared" si="0"/>
        <v>0</v>
      </c>
      <c r="T24" s="60"/>
      <c r="U24" s="60"/>
      <c r="V24" s="58"/>
    </row>
    <row r="25" spans="1:22" ht="15.75" customHeight="1">
      <c r="A25" s="31"/>
      <c r="B25" s="27"/>
      <c r="C25" s="86" t="s">
        <v>7</v>
      </c>
      <c r="D25" s="86"/>
      <c r="E25" s="86"/>
      <c r="F25" s="86"/>
      <c r="G25" s="86"/>
      <c r="H25" s="86"/>
      <c r="I25" s="86"/>
      <c r="J25" s="81">
        <f>IF(U18=0,"",VLOOKUP(U18,Plan4!B2:N42,9))</f>
      </c>
      <c r="K25" s="82"/>
      <c r="L25" s="87"/>
      <c r="M25" s="88"/>
      <c r="N25" s="49"/>
      <c r="O25" s="89">
        <f>IF(P32="","",L25/P34)</f>
      </c>
      <c r="P25" s="90"/>
      <c r="Q25" s="91"/>
      <c r="R25" s="27"/>
      <c r="S25" s="60">
        <f t="shared" si="0"/>
        <v>0</v>
      </c>
      <c r="T25" s="60"/>
      <c r="U25" s="60"/>
      <c r="V25" s="58"/>
    </row>
    <row r="26" spans="1:22" ht="15.75" customHeight="1">
      <c r="A26" s="31"/>
      <c r="B26" s="27"/>
      <c r="C26" s="86" t="s">
        <v>3</v>
      </c>
      <c r="D26" s="86"/>
      <c r="E26" s="86"/>
      <c r="F26" s="86"/>
      <c r="G26" s="86"/>
      <c r="H26" s="86"/>
      <c r="I26" s="86"/>
      <c r="J26" s="81">
        <f>IF(U18=0,"",VLOOKUP(U18,Plan4!B2:N42,10))</f>
      </c>
      <c r="K26" s="82"/>
      <c r="L26" s="87"/>
      <c r="M26" s="88"/>
      <c r="N26" s="49"/>
      <c r="O26" s="89">
        <f>IF(P32="","",L26/P34)</f>
      </c>
      <c r="P26" s="90"/>
      <c r="Q26" s="91"/>
      <c r="R26" s="27"/>
      <c r="S26" s="60">
        <f t="shared" si="0"/>
        <v>0</v>
      </c>
      <c r="T26" s="60"/>
      <c r="U26" s="60"/>
      <c r="V26" s="58"/>
    </row>
    <row r="27" spans="1:22" ht="15.75" customHeight="1">
      <c r="A27" s="31"/>
      <c r="B27" s="27"/>
      <c r="C27" s="86" t="s">
        <v>5</v>
      </c>
      <c r="D27" s="86"/>
      <c r="E27" s="86"/>
      <c r="F27" s="86"/>
      <c r="G27" s="86"/>
      <c r="H27" s="86"/>
      <c r="I27" s="86"/>
      <c r="J27" s="81">
        <f>IF(U18=0,"",VLOOKUP(U18,Plan4!B2:N42,11))</f>
      </c>
      <c r="K27" s="82"/>
      <c r="L27" s="87"/>
      <c r="M27" s="88"/>
      <c r="N27" s="49"/>
      <c r="O27" s="89">
        <f>IF(P32="","",L27/P34)</f>
      </c>
      <c r="P27" s="90"/>
      <c r="Q27" s="91"/>
      <c r="R27" s="27"/>
      <c r="S27" s="60">
        <f t="shared" si="0"/>
        <v>0</v>
      </c>
      <c r="T27" s="60"/>
      <c r="U27" s="60"/>
      <c r="V27" s="58"/>
    </row>
    <row r="28" spans="1:22" ht="15.75" customHeight="1">
      <c r="A28" s="31"/>
      <c r="B28" s="27"/>
      <c r="C28" s="86" t="s">
        <v>9</v>
      </c>
      <c r="D28" s="86"/>
      <c r="E28" s="86"/>
      <c r="F28" s="86"/>
      <c r="G28" s="86"/>
      <c r="H28" s="86"/>
      <c r="I28" s="86"/>
      <c r="J28" s="81">
        <f>IF(U18=0,"",VLOOKUP(U18,Plan4!B2:N42,12))</f>
      </c>
      <c r="K28" s="82"/>
      <c r="L28" s="87"/>
      <c r="M28" s="88"/>
      <c r="N28" s="49"/>
      <c r="O28" s="89">
        <f>IF(P32="","",L28/P34)</f>
      </c>
      <c r="P28" s="90"/>
      <c r="Q28" s="91"/>
      <c r="R28" s="27"/>
      <c r="S28" s="60">
        <f t="shared" si="0"/>
        <v>0</v>
      </c>
      <c r="T28" s="60"/>
      <c r="U28" s="60"/>
      <c r="V28" s="58"/>
    </row>
    <row r="29" spans="1:22" ht="15.75" customHeight="1">
      <c r="A29" s="31"/>
      <c r="B29" s="27"/>
      <c r="C29" s="86" t="s">
        <v>4</v>
      </c>
      <c r="D29" s="86"/>
      <c r="E29" s="86"/>
      <c r="F29" s="86"/>
      <c r="G29" s="86"/>
      <c r="H29" s="86"/>
      <c r="I29" s="86"/>
      <c r="J29" s="81">
        <f>IF(U18=0,"",VLOOKUP(U18,Plan4!B2:N42,13))</f>
      </c>
      <c r="K29" s="82"/>
      <c r="L29" s="87"/>
      <c r="M29" s="88"/>
      <c r="N29" s="49"/>
      <c r="O29" s="89">
        <f>IF(P32="","",L29/P34)</f>
      </c>
      <c r="P29" s="90"/>
      <c r="Q29" s="91"/>
      <c r="R29" s="27"/>
      <c r="S29" s="60">
        <f t="shared" si="0"/>
        <v>0</v>
      </c>
      <c r="T29" s="60"/>
      <c r="U29" s="60"/>
      <c r="V29" s="58"/>
    </row>
    <row r="30" spans="1:22" ht="9" customHeight="1">
      <c r="A30" s="31"/>
      <c r="B30" s="27"/>
      <c r="C30" s="39"/>
      <c r="D30" s="39"/>
      <c r="E30" s="39"/>
      <c r="F30" s="39"/>
      <c r="G30" s="39"/>
      <c r="H30" s="39"/>
      <c r="I30" s="39"/>
      <c r="J30" s="40"/>
      <c r="K30" s="40"/>
      <c r="L30" s="115"/>
      <c r="M30" s="115"/>
      <c r="N30" s="40"/>
      <c r="O30" s="41"/>
      <c r="P30" s="41"/>
      <c r="Q30" s="41"/>
      <c r="R30" s="27"/>
      <c r="S30" s="60">
        <f>SUM(S20:S29)</f>
        <v>0</v>
      </c>
      <c r="T30" s="60"/>
      <c r="U30" s="60"/>
      <c r="V30" s="58"/>
    </row>
    <row r="31" spans="1:22" ht="15.75" customHeight="1">
      <c r="A31" s="31"/>
      <c r="B31" s="27"/>
      <c r="C31" s="19"/>
      <c r="D31" s="20"/>
      <c r="E31" s="20"/>
      <c r="F31" s="20"/>
      <c r="G31" s="20"/>
      <c r="H31" s="20"/>
      <c r="I31" s="21"/>
      <c r="J31" s="22"/>
      <c r="K31" s="22"/>
      <c r="L31" s="22"/>
      <c r="M31" s="22"/>
      <c r="N31" s="22"/>
      <c r="O31" s="23"/>
      <c r="P31" s="23"/>
      <c r="Q31" s="24"/>
      <c r="R31" s="27"/>
      <c r="S31" s="60"/>
      <c r="T31" s="60"/>
      <c r="U31" s="60"/>
      <c r="V31" s="58"/>
    </row>
    <row r="32" spans="1:18" ht="15.75" customHeight="1">
      <c r="A32" s="31"/>
      <c r="B32" s="27"/>
      <c r="C32" s="110" t="s">
        <v>15</v>
      </c>
      <c r="D32" s="111"/>
      <c r="E32" s="111"/>
      <c r="F32" s="111"/>
      <c r="G32" s="111"/>
      <c r="H32" s="111"/>
      <c r="I32" s="112"/>
      <c r="J32" s="50" t="s">
        <v>16</v>
      </c>
      <c r="K32" s="7"/>
      <c r="L32" s="7"/>
      <c r="M32" s="7"/>
      <c r="N32" s="7"/>
      <c r="O32" s="4"/>
      <c r="P32" s="89">
        <f>IF(I71=1,"",IF(I71=2,0.06,IF(I71=3,0.1193,0.02)))</f>
      </c>
      <c r="Q32" s="91"/>
      <c r="R32" s="27"/>
    </row>
    <row r="33" spans="1:19" ht="15.75" customHeight="1">
      <c r="A33" s="31"/>
      <c r="B33" s="27"/>
      <c r="C33" s="43"/>
      <c r="D33" s="39"/>
      <c r="E33" s="39"/>
      <c r="F33" s="39"/>
      <c r="G33" s="39"/>
      <c r="H33" s="39"/>
      <c r="I33" s="44"/>
      <c r="J33" s="40"/>
      <c r="K33" s="7"/>
      <c r="L33" s="7"/>
      <c r="M33" s="7"/>
      <c r="N33" s="7"/>
      <c r="O33" s="11"/>
      <c r="P33" s="11"/>
      <c r="Q33" s="12"/>
      <c r="R33" s="27"/>
      <c r="S33" s="80"/>
    </row>
    <row r="34" spans="1:18" ht="15.75" customHeight="1">
      <c r="A34" s="31"/>
      <c r="B34" s="27"/>
      <c r="C34" s="5"/>
      <c r="D34" s="3"/>
      <c r="E34" s="3"/>
      <c r="F34" s="3"/>
      <c r="G34" s="3"/>
      <c r="H34" s="3"/>
      <c r="I34" s="6"/>
      <c r="J34" s="50" t="s">
        <v>20</v>
      </c>
      <c r="K34" s="7"/>
      <c r="L34" s="7"/>
      <c r="M34" s="7"/>
      <c r="N34" s="7"/>
      <c r="O34" s="4"/>
      <c r="P34" s="116">
        <f>IF(P32="","",(L20+L21+L22+L23+L24+L25+L26+L27+L28+L29)/(1-P32))</f>
      </c>
      <c r="Q34" s="117"/>
      <c r="R34" s="27"/>
    </row>
    <row r="35" spans="1:18" ht="15.75" customHeight="1">
      <c r="A35" s="31"/>
      <c r="B35" s="27"/>
      <c r="C35" s="8"/>
      <c r="D35" s="9"/>
      <c r="E35" s="9"/>
      <c r="F35" s="9"/>
      <c r="G35" s="9"/>
      <c r="H35" s="9"/>
      <c r="I35" s="10"/>
      <c r="J35" s="7"/>
      <c r="K35" s="7"/>
      <c r="L35" s="7"/>
      <c r="M35" s="7"/>
      <c r="N35" s="7"/>
      <c r="O35" s="11"/>
      <c r="P35" s="11"/>
      <c r="Q35" s="12"/>
      <c r="R35" s="27"/>
    </row>
    <row r="36" spans="1:18" ht="15.75" customHeight="1">
      <c r="A36" s="31"/>
      <c r="B36" s="27"/>
      <c r="C36" s="8"/>
      <c r="D36" s="9"/>
      <c r="E36" s="9"/>
      <c r="F36" s="9"/>
      <c r="G36" s="9"/>
      <c r="H36" s="9"/>
      <c r="I36" s="10"/>
      <c r="J36" s="50" t="s">
        <v>19</v>
      </c>
      <c r="K36" s="7"/>
      <c r="L36" s="7"/>
      <c r="M36" s="7"/>
      <c r="N36" s="7"/>
      <c r="O36" s="11"/>
      <c r="P36" s="113">
        <f>IF(P32="","",P34*P32)</f>
      </c>
      <c r="Q36" s="114"/>
      <c r="R36" s="27"/>
    </row>
    <row r="37" spans="1:19" ht="15.75" customHeight="1">
      <c r="A37" s="31"/>
      <c r="B37" s="27"/>
      <c r="C37" s="13"/>
      <c r="D37" s="14"/>
      <c r="E37" s="14"/>
      <c r="F37" s="14"/>
      <c r="G37" s="14"/>
      <c r="H37" s="14"/>
      <c r="I37" s="15"/>
      <c r="J37" s="7"/>
      <c r="K37" s="7"/>
      <c r="L37" s="7"/>
      <c r="M37" s="7"/>
      <c r="N37" s="7"/>
      <c r="O37" s="11"/>
      <c r="P37" s="11"/>
      <c r="Q37" s="12"/>
      <c r="R37" s="27"/>
      <c r="S37" s="80"/>
    </row>
    <row r="38" spans="1:18" ht="15.75" customHeight="1">
      <c r="A38" s="31"/>
      <c r="B38" s="27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7"/>
    </row>
    <row r="39" spans="1:18" ht="15.75" customHeight="1">
      <c r="A39" s="31"/>
      <c r="B39" s="27"/>
      <c r="C39" s="118" t="str">
        <f>IF(S30=0,"VALOR DO KM RODADO","ERRO - VALOR UNITÁRIO MAIOR QUE PO")</f>
        <v>VALOR DO KM RODADO</v>
      </c>
      <c r="D39" s="118"/>
      <c r="E39" s="118"/>
      <c r="F39" s="118"/>
      <c r="G39" s="118"/>
      <c r="H39" s="118"/>
      <c r="I39" s="118"/>
      <c r="J39" s="119">
        <f>IF(S30&gt;0,"ERRO",IF(P32="","",P34/(D14*200)))</f>
      </c>
      <c r="K39" s="120"/>
      <c r="L39" s="46"/>
      <c r="M39" s="46"/>
      <c r="N39" s="45"/>
      <c r="O39" s="42"/>
      <c r="P39" s="121">
        <f>IF(P32="","",(O20+O21+O22+O23+O24+O25+O26+O27+O28+O29+P32))</f>
      </c>
      <c r="Q39" s="122"/>
      <c r="R39" s="27"/>
    </row>
    <row r="40" spans="1:18" ht="12.75">
      <c r="A40" s="3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3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3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3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3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3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52" t="s">
        <v>70</v>
      </c>
      <c r="M45" s="52"/>
      <c r="N45" s="52"/>
      <c r="O45" s="53"/>
      <c r="P45" s="52"/>
      <c r="Q45" s="52"/>
      <c r="R45" s="27"/>
    </row>
    <row r="46" spans="1:18" ht="12.75">
      <c r="A46" s="3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7"/>
      <c r="P46" s="27"/>
      <c r="Q46" s="27"/>
      <c r="R46" s="27"/>
    </row>
    <row r="47" spans="1:18" ht="12.75">
      <c r="A47" s="3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47"/>
      <c r="P47" s="27"/>
      <c r="Q47" s="27"/>
      <c r="R47" s="27"/>
    </row>
    <row r="48" spans="1:18" ht="12.75">
      <c r="A48" s="3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7"/>
      <c r="P48" s="27"/>
      <c r="Q48" s="27"/>
      <c r="R48" s="27"/>
    </row>
    <row r="49" spans="1:18" ht="12.75">
      <c r="A49" s="3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3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3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2.75">
      <c r="A52" s="31"/>
      <c r="B52" s="27"/>
      <c r="C52" s="27"/>
      <c r="D52" s="27"/>
      <c r="E52" s="27"/>
      <c r="F52" s="27"/>
      <c r="G52" s="27"/>
      <c r="H52" s="109" t="s">
        <v>10</v>
      </c>
      <c r="I52" s="109"/>
      <c r="J52" s="109"/>
      <c r="K52" s="109"/>
      <c r="L52" s="109"/>
      <c r="M52" s="109"/>
      <c r="N52" s="109"/>
      <c r="O52" s="109"/>
      <c r="P52" s="28"/>
      <c r="Q52" s="28"/>
      <c r="R52" s="28"/>
    </row>
    <row r="53" spans="1:18" ht="12.75">
      <c r="A53" s="31"/>
      <c r="B53" s="27"/>
      <c r="C53" s="27"/>
      <c r="D53" s="27"/>
      <c r="E53" s="27"/>
      <c r="F53" s="27"/>
      <c r="G53" s="27"/>
      <c r="H53" s="109">
        <f>D8</f>
        <v>0</v>
      </c>
      <c r="I53" s="109"/>
      <c r="J53" s="109"/>
      <c r="K53" s="109"/>
      <c r="L53" s="109"/>
      <c r="M53" s="109"/>
      <c r="N53" s="109"/>
      <c r="O53" s="109"/>
      <c r="P53" s="28"/>
      <c r="Q53" s="28"/>
      <c r="R53" s="28"/>
    </row>
    <row r="54" spans="1:18" ht="12.75">
      <c r="A54" s="31"/>
      <c r="B54" s="27"/>
      <c r="C54" s="27"/>
      <c r="D54" s="27"/>
      <c r="E54" s="27"/>
      <c r="F54" s="27"/>
      <c r="G54" s="27"/>
      <c r="H54" s="109" t="str">
        <f>"CNPJ/CPF: "&amp;D10</f>
        <v>CNPJ/CPF: </v>
      </c>
      <c r="I54" s="109"/>
      <c r="J54" s="109"/>
      <c r="K54" s="109"/>
      <c r="L54" s="109"/>
      <c r="M54" s="109"/>
      <c r="N54" s="109"/>
      <c r="O54" s="109"/>
      <c r="P54" s="28"/>
      <c r="Q54" s="28"/>
      <c r="R54" s="28"/>
    </row>
    <row r="55" spans="1:18" ht="12.75">
      <c r="A55" s="31"/>
      <c r="B55" s="27"/>
      <c r="C55" s="27"/>
      <c r="D55" s="27"/>
      <c r="E55" s="27"/>
      <c r="F55" s="27"/>
      <c r="G55" s="27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>
      <c r="A69" s="31"/>
      <c r="B69" s="31"/>
      <c r="C69" s="48"/>
      <c r="D69" s="48"/>
      <c r="E69" s="48"/>
      <c r="F69" s="48"/>
      <c r="G69" s="48"/>
      <c r="H69" s="48"/>
      <c r="I69" s="48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>
      <c r="A70" s="31"/>
      <c r="B70" s="31"/>
      <c r="C70" s="48"/>
      <c r="D70" s="48" t="s">
        <v>30</v>
      </c>
      <c r="E70" s="48"/>
      <c r="F70" s="48"/>
      <c r="G70" s="48"/>
      <c r="H70" s="48"/>
      <c r="I70" s="48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>
      <c r="A71" s="31"/>
      <c r="B71" s="31"/>
      <c r="C71" s="48"/>
      <c r="D71" s="48" t="s">
        <v>21</v>
      </c>
      <c r="E71" s="48"/>
      <c r="F71" s="48"/>
      <c r="G71" s="48"/>
      <c r="H71" s="48"/>
      <c r="I71" s="54">
        <v>1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>
      <c r="A72" s="31"/>
      <c r="B72" s="31"/>
      <c r="C72" s="48"/>
      <c r="D72" s="48" t="s">
        <v>22</v>
      </c>
      <c r="E72" s="48"/>
      <c r="F72" s="48"/>
      <c r="G72" s="48"/>
      <c r="H72" s="48"/>
      <c r="I72" s="48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75">
      <c r="A73" s="31"/>
      <c r="B73" s="31"/>
      <c r="C73" s="48"/>
      <c r="D73" s="48"/>
      <c r="E73" s="48"/>
      <c r="F73" s="48"/>
      <c r="G73" s="48"/>
      <c r="H73" s="48"/>
      <c r="I73" s="48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>
      <c r="A74" s="31"/>
      <c r="B74" s="31"/>
      <c r="C74" s="48"/>
      <c r="D74" s="48"/>
      <c r="E74" s="48"/>
      <c r="F74" s="48"/>
      <c r="G74" s="48"/>
      <c r="H74" s="48"/>
      <c r="I74" s="48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</sheetData>
  <sheetProtection password="F562" sheet="1" selectLockedCells="1"/>
  <mergeCells count="69">
    <mergeCell ref="H55:R55"/>
    <mergeCell ref="C39:I39"/>
    <mergeCell ref="J39:K39"/>
    <mergeCell ref="P39:Q39"/>
    <mergeCell ref="H52:O52"/>
    <mergeCell ref="W21:Y21"/>
    <mergeCell ref="H53:O53"/>
    <mergeCell ref="C28:I28"/>
    <mergeCell ref="L28:M28"/>
    <mergeCell ref="O28:Q28"/>
    <mergeCell ref="H54:O54"/>
    <mergeCell ref="C29:I29"/>
    <mergeCell ref="L29:M29"/>
    <mergeCell ref="O29:Q29"/>
    <mergeCell ref="C32:I32"/>
    <mergeCell ref="P32:Q32"/>
    <mergeCell ref="P36:Q36"/>
    <mergeCell ref="L30:M30"/>
    <mergeCell ref="P34:Q34"/>
    <mergeCell ref="J28:K28"/>
    <mergeCell ref="J29:K29"/>
    <mergeCell ref="J27:K27"/>
    <mergeCell ref="D8:Q8"/>
    <mergeCell ref="D10:Q10"/>
    <mergeCell ref="E12:Q12"/>
    <mergeCell ref="D14:Q14"/>
    <mergeCell ref="C25:I25"/>
    <mergeCell ref="L25:M25"/>
    <mergeCell ref="O25:Q25"/>
    <mergeCell ref="C26:I26"/>
    <mergeCell ref="L26:M26"/>
    <mergeCell ref="O26:Q26"/>
    <mergeCell ref="C27:I27"/>
    <mergeCell ref="L27:M27"/>
    <mergeCell ref="O27:Q27"/>
    <mergeCell ref="J26:K26"/>
    <mergeCell ref="C23:I23"/>
    <mergeCell ref="L23:M23"/>
    <mergeCell ref="O23:Q23"/>
    <mergeCell ref="C24:I24"/>
    <mergeCell ref="L24:M24"/>
    <mergeCell ref="O24:Q24"/>
    <mergeCell ref="B8:C8"/>
    <mergeCell ref="J24:K24"/>
    <mergeCell ref="O19:Q19"/>
    <mergeCell ref="B12:C12"/>
    <mergeCell ref="B14:C14"/>
    <mergeCell ref="C21:I21"/>
    <mergeCell ref="L21:M21"/>
    <mergeCell ref="O21:Q21"/>
    <mergeCell ref="L19:M19"/>
    <mergeCell ref="J23:K23"/>
    <mergeCell ref="B2:R2"/>
    <mergeCell ref="B3:R3"/>
    <mergeCell ref="B4:R4"/>
    <mergeCell ref="B10:C10"/>
    <mergeCell ref="J25:K25"/>
    <mergeCell ref="J20:K20"/>
    <mergeCell ref="C22:I22"/>
    <mergeCell ref="L22:M22"/>
    <mergeCell ref="O22:Q22"/>
    <mergeCell ref="C18:Q18"/>
    <mergeCell ref="J22:K22"/>
    <mergeCell ref="C19:I19"/>
    <mergeCell ref="J19:K19"/>
    <mergeCell ref="C20:I20"/>
    <mergeCell ref="L20:M20"/>
    <mergeCell ref="O20:Q20"/>
    <mergeCell ref="J21:K21"/>
  </mergeCells>
  <conditionalFormatting sqref="C39:I39">
    <cfRule type="containsText" priority="14" dxfId="0" operator="containsText" stopIfTrue="1" text="ERRO">
      <formula>NOT(ISERROR(SEARCH("ERRO",C39)))</formula>
    </cfRule>
  </conditionalFormatting>
  <conditionalFormatting sqref="J39:K39">
    <cfRule type="containsText" priority="13" dxfId="0" operator="containsText" stopIfTrue="1" text="ERRO">
      <formula>NOT(ISERROR(SEARCH("ERRO",J39)))</formula>
    </cfRule>
  </conditionalFormatting>
  <conditionalFormatting sqref="L20:M20">
    <cfRule type="cellIs" priority="10" dxfId="0" operator="greaterThan" stopIfTrue="1">
      <formula>$J$20</formula>
    </cfRule>
  </conditionalFormatting>
  <conditionalFormatting sqref="L21">
    <cfRule type="cellIs" priority="9" dxfId="0" operator="greaterThan" stopIfTrue="1">
      <formula>$J$21</formula>
    </cfRule>
  </conditionalFormatting>
  <conditionalFormatting sqref="L22">
    <cfRule type="cellIs" priority="8" dxfId="0" operator="greaterThan" stopIfTrue="1">
      <formula>$J$22</formula>
    </cfRule>
  </conditionalFormatting>
  <conditionalFormatting sqref="L23">
    <cfRule type="cellIs" priority="7" dxfId="0" operator="greaterThan" stopIfTrue="1">
      <formula>$J$23</formula>
    </cfRule>
  </conditionalFormatting>
  <conditionalFormatting sqref="L24">
    <cfRule type="cellIs" priority="6" dxfId="0" operator="greaterThan" stopIfTrue="1">
      <formula>$J$24</formula>
    </cfRule>
  </conditionalFormatting>
  <conditionalFormatting sqref="L25">
    <cfRule type="cellIs" priority="5" dxfId="0" operator="greaterThan" stopIfTrue="1">
      <formula>$J$25</formula>
    </cfRule>
  </conditionalFormatting>
  <conditionalFormatting sqref="L26">
    <cfRule type="cellIs" priority="4" dxfId="0" operator="greaterThan" stopIfTrue="1">
      <formula>$J$26</formula>
    </cfRule>
  </conditionalFormatting>
  <conditionalFormatting sqref="L27">
    <cfRule type="cellIs" priority="3" dxfId="0" operator="greaterThan" stopIfTrue="1">
      <formula>$J$27</formula>
    </cfRule>
  </conditionalFormatting>
  <conditionalFormatting sqref="L28">
    <cfRule type="cellIs" priority="2" dxfId="0" operator="greaterThan" stopIfTrue="1">
      <formula>$J$28</formula>
    </cfRule>
  </conditionalFormatting>
  <conditionalFormatting sqref="L29">
    <cfRule type="cellIs" priority="1" dxfId="0" operator="greaterThan" stopIfTrue="1">
      <formula>$J$29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4"/>
  <legacyDrawing r:id="rId3"/>
  <oleObjects>
    <oleObject progId="Word.Picture.8" shapeId="783026" r:id="rId1"/>
    <oleObject progId="Word.Picture.8" shapeId="7830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8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9.140625" style="67" customWidth="1"/>
    <col min="2" max="2" width="11.00390625" style="74" customWidth="1"/>
    <col min="3" max="3" width="77.421875" style="75" customWidth="1"/>
    <col min="4" max="16384" width="9.140625" style="67" customWidth="1"/>
  </cols>
  <sheetData>
    <row r="1" spans="1:19" ht="12.75">
      <c r="A1" s="64"/>
      <c r="B1" s="65" t="s">
        <v>23</v>
      </c>
      <c r="C1" s="6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4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7" ht="12.75">
      <c r="A3" s="64"/>
      <c r="B3" s="68">
        <v>1</v>
      </c>
      <c r="C3" s="76" t="s">
        <v>31</v>
      </c>
      <c r="D3" s="78">
        <v>303</v>
      </c>
      <c r="E3" s="70">
        <f>ROUND(Q3,2)</f>
        <v>0</v>
      </c>
      <c r="F3" s="70">
        <f>R3</f>
        <v>450.53000000000003</v>
      </c>
      <c r="G3" s="70">
        <f>S3</f>
        <v>912.86</v>
      </c>
      <c r="H3" s="70">
        <f>ROUND(T3,2)</f>
        <v>33014.98</v>
      </c>
      <c r="I3" s="70">
        <f>ROUND(U3,2)</f>
        <v>26411.98</v>
      </c>
      <c r="J3" s="70">
        <f>V3</f>
        <v>683.28</v>
      </c>
      <c r="K3" s="70">
        <f>ROUND(W3,2)</f>
        <v>27792.88</v>
      </c>
      <c r="L3" s="70">
        <f>X3</f>
        <v>3120</v>
      </c>
      <c r="M3" s="70">
        <v>0</v>
      </c>
      <c r="N3" s="70">
        <f>ROUND(Z3,2)</f>
        <v>6400.03</v>
      </c>
      <c r="O3" s="64"/>
      <c r="P3" s="69">
        <v>303</v>
      </c>
      <c r="Q3" s="70">
        <v>0</v>
      </c>
      <c r="R3" s="70">
        <v>450.53000000000003</v>
      </c>
      <c r="S3" s="70">
        <v>912.86</v>
      </c>
      <c r="T3" s="70">
        <v>33014.976</v>
      </c>
      <c r="U3" s="70">
        <v>26411.9808</v>
      </c>
      <c r="V3" s="70">
        <v>683.28</v>
      </c>
      <c r="W3" s="70">
        <v>27792.876000000004</v>
      </c>
      <c r="X3" s="70">
        <v>3120</v>
      </c>
      <c r="Y3" s="70">
        <v>0</v>
      </c>
      <c r="Z3" s="70">
        <v>6400.0265303333335</v>
      </c>
      <c r="AA3" s="64"/>
    </row>
    <row r="4" spans="1:26" ht="12.75">
      <c r="A4" s="64"/>
      <c r="B4" s="68">
        <v>2</v>
      </c>
      <c r="C4" s="76" t="s">
        <v>32</v>
      </c>
      <c r="D4" s="78">
        <v>127.5</v>
      </c>
      <c r="E4" s="70">
        <f aca="true" t="shared" si="0" ref="E4:E41">ROUND(Q4,2)</f>
        <v>0</v>
      </c>
      <c r="F4" s="70">
        <f aca="true" t="shared" si="1" ref="F4:G41">R4</f>
        <v>450.53000000000003</v>
      </c>
      <c r="G4" s="70">
        <f t="shared" si="1"/>
        <v>912.86</v>
      </c>
      <c r="H4" s="70">
        <f aca="true" t="shared" si="2" ref="H4:I41">ROUND(T4,2)</f>
        <v>14462.45</v>
      </c>
      <c r="I4" s="70">
        <f t="shared" si="2"/>
        <v>11569.96</v>
      </c>
      <c r="J4" s="70">
        <f aca="true" t="shared" si="3" ref="J4:J41">V4</f>
        <v>683.28</v>
      </c>
      <c r="K4" s="70">
        <f aca="true" t="shared" si="4" ref="K4:K41">ROUND(W4,2)</f>
        <v>27792.88</v>
      </c>
      <c r="L4" s="70">
        <f aca="true" t="shared" si="5" ref="L4:L41">X4</f>
        <v>3120</v>
      </c>
      <c r="M4" s="70">
        <v>0</v>
      </c>
      <c r="N4" s="70">
        <f aca="true" t="shared" si="6" ref="N4:N41">ROUND(Z4,2)</f>
        <v>3781.83</v>
      </c>
      <c r="O4" s="64"/>
      <c r="P4" s="69">
        <v>127.5</v>
      </c>
      <c r="Q4" s="70">
        <v>0</v>
      </c>
      <c r="R4" s="70">
        <v>450.53000000000003</v>
      </c>
      <c r="S4" s="70">
        <v>912.86</v>
      </c>
      <c r="T4" s="70">
        <v>14462.453333333333</v>
      </c>
      <c r="U4" s="70">
        <v>11569.962666666666</v>
      </c>
      <c r="V4" s="70">
        <v>683.28</v>
      </c>
      <c r="W4" s="70">
        <v>27792.876000000004</v>
      </c>
      <c r="X4" s="70">
        <v>3120</v>
      </c>
      <c r="Y4" s="70">
        <v>0</v>
      </c>
      <c r="Z4" s="70">
        <v>3781.8338588333336</v>
      </c>
    </row>
    <row r="5" spans="1:26" ht="12.75">
      <c r="A5" s="64"/>
      <c r="B5" s="68">
        <v>3</v>
      </c>
      <c r="C5" s="76" t="s">
        <v>33</v>
      </c>
      <c r="D5" s="78">
        <v>120.4</v>
      </c>
      <c r="E5" s="70">
        <f t="shared" si="0"/>
        <v>0</v>
      </c>
      <c r="F5" s="70">
        <f t="shared" si="1"/>
        <v>450.53000000000003</v>
      </c>
      <c r="G5" s="70">
        <f t="shared" si="1"/>
        <v>912.86</v>
      </c>
      <c r="H5" s="70">
        <f t="shared" si="2"/>
        <v>12676.03</v>
      </c>
      <c r="I5" s="70">
        <f t="shared" si="2"/>
        <v>10140.83</v>
      </c>
      <c r="J5" s="70">
        <f t="shared" si="3"/>
        <v>683.28</v>
      </c>
      <c r="K5" s="70">
        <f t="shared" si="4"/>
        <v>27792.88</v>
      </c>
      <c r="L5" s="70">
        <f t="shared" si="5"/>
        <v>3120</v>
      </c>
      <c r="M5" s="70">
        <v>0</v>
      </c>
      <c r="N5" s="70">
        <f t="shared" si="6"/>
        <v>3054.56</v>
      </c>
      <c r="O5" s="64"/>
      <c r="P5" s="69">
        <v>120.4</v>
      </c>
      <c r="Q5" s="70">
        <v>0</v>
      </c>
      <c r="R5" s="70">
        <v>450.53000000000003</v>
      </c>
      <c r="S5" s="70">
        <v>912.86</v>
      </c>
      <c r="T5" s="70">
        <v>12676.032</v>
      </c>
      <c r="U5" s="70">
        <v>10140.825600000002</v>
      </c>
      <c r="V5" s="70">
        <v>683.28</v>
      </c>
      <c r="W5" s="70">
        <v>27792.876000000004</v>
      </c>
      <c r="X5" s="70">
        <v>3120</v>
      </c>
      <c r="Y5" s="70">
        <v>0</v>
      </c>
      <c r="Z5" s="70">
        <v>3054.5581167500004</v>
      </c>
    </row>
    <row r="6" spans="1:26" ht="12.75">
      <c r="A6" s="64"/>
      <c r="B6" s="68">
        <v>4</v>
      </c>
      <c r="C6" s="76" t="s">
        <v>34</v>
      </c>
      <c r="D6" s="78">
        <v>113.4</v>
      </c>
      <c r="E6" s="70">
        <f t="shared" si="0"/>
        <v>0</v>
      </c>
      <c r="F6" s="70">
        <f t="shared" si="1"/>
        <v>450.53000000000003</v>
      </c>
      <c r="G6" s="70">
        <f t="shared" si="1"/>
        <v>981.9</v>
      </c>
      <c r="H6" s="70">
        <f t="shared" si="2"/>
        <v>18229.53</v>
      </c>
      <c r="I6" s="70">
        <f t="shared" si="2"/>
        <v>10937.72</v>
      </c>
      <c r="J6" s="70">
        <f t="shared" si="3"/>
        <v>790.34</v>
      </c>
      <c r="K6" s="70">
        <f t="shared" si="4"/>
        <v>38595.72</v>
      </c>
      <c r="L6" s="70">
        <f t="shared" si="5"/>
        <v>3120</v>
      </c>
      <c r="M6" s="70">
        <v>0</v>
      </c>
      <c r="N6" s="70">
        <f t="shared" si="6"/>
        <v>5559.96</v>
      </c>
      <c r="O6" s="64"/>
      <c r="P6" s="69">
        <v>113.4</v>
      </c>
      <c r="Q6" s="70">
        <v>0</v>
      </c>
      <c r="R6" s="70">
        <v>450.53000000000003</v>
      </c>
      <c r="S6" s="70">
        <v>981.9</v>
      </c>
      <c r="T6" s="70">
        <v>18229.527272727275</v>
      </c>
      <c r="U6" s="70">
        <v>10937.716363636364</v>
      </c>
      <c r="V6" s="70">
        <v>790.34</v>
      </c>
      <c r="W6" s="70">
        <v>38595.719999999994</v>
      </c>
      <c r="X6" s="70">
        <v>3120</v>
      </c>
      <c r="Y6" s="70">
        <v>0</v>
      </c>
      <c r="Z6" s="70">
        <v>5559.9626143862515</v>
      </c>
    </row>
    <row r="7" spans="1:26" ht="12.75">
      <c r="A7" s="64"/>
      <c r="B7" s="68">
        <v>5</v>
      </c>
      <c r="C7" s="76" t="s">
        <v>35</v>
      </c>
      <c r="D7" s="78">
        <v>157.3</v>
      </c>
      <c r="E7" s="70">
        <f t="shared" si="0"/>
        <v>0</v>
      </c>
      <c r="F7" s="70">
        <f t="shared" si="1"/>
        <v>450.53000000000003</v>
      </c>
      <c r="G7" s="70">
        <f t="shared" si="1"/>
        <v>981.9</v>
      </c>
      <c r="H7" s="70">
        <f t="shared" si="2"/>
        <v>25874.44</v>
      </c>
      <c r="I7" s="70">
        <f t="shared" si="2"/>
        <v>15524.67</v>
      </c>
      <c r="J7" s="70">
        <f t="shared" si="3"/>
        <v>790.34</v>
      </c>
      <c r="K7" s="70">
        <f t="shared" si="4"/>
        <v>38595.72</v>
      </c>
      <c r="L7" s="70">
        <f t="shared" si="5"/>
        <v>3120</v>
      </c>
      <c r="M7" s="70">
        <v>0</v>
      </c>
      <c r="N7" s="70">
        <f t="shared" si="6"/>
        <v>7545.66</v>
      </c>
      <c r="O7" s="64"/>
      <c r="P7" s="69">
        <v>157.3</v>
      </c>
      <c r="Q7" s="70">
        <v>0</v>
      </c>
      <c r="R7" s="70">
        <v>450.53000000000003</v>
      </c>
      <c r="S7" s="70">
        <v>981.9</v>
      </c>
      <c r="T7" s="70">
        <v>25874.444848484847</v>
      </c>
      <c r="U7" s="70">
        <v>15524.666909090909</v>
      </c>
      <c r="V7" s="70">
        <v>790.34</v>
      </c>
      <c r="W7" s="70">
        <v>38595.719999999994</v>
      </c>
      <c r="X7" s="70">
        <v>3120</v>
      </c>
      <c r="Y7" s="70">
        <v>0</v>
      </c>
      <c r="Z7" s="70">
        <v>7545.6635480956265</v>
      </c>
    </row>
    <row r="8" spans="1:26" ht="12.75">
      <c r="A8" s="64"/>
      <c r="B8" s="68">
        <v>6</v>
      </c>
      <c r="C8" s="76" t="s">
        <v>36</v>
      </c>
      <c r="D8" s="78">
        <v>68.8</v>
      </c>
      <c r="E8" s="70">
        <f t="shared" si="0"/>
        <v>0</v>
      </c>
      <c r="F8" s="70">
        <f t="shared" si="1"/>
        <v>450.53000000000003</v>
      </c>
      <c r="G8" s="70">
        <f t="shared" si="1"/>
        <v>912.86</v>
      </c>
      <c r="H8" s="70">
        <f t="shared" si="2"/>
        <v>7778.29</v>
      </c>
      <c r="I8" s="70">
        <f t="shared" si="2"/>
        <v>6222.63</v>
      </c>
      <c r="J8" s="70">
        <f t="shared" si="3"/>
        <v>635.7</v>
      </c>
      <c r="K8" s="70">
        <f t="shared" si="4"/>
        <v>27792.88</v>
      </c>
      <c r="L8" s="70">
        <f t="shared" si="5"/>
        <v>3120</v>
      </c>
      <c r="M8" s="70">
        <v>0</v>
      </c>
      <c r="N8" s="70">
        <f t="shared" si="6"/>
        <v>2885.92</v>
      </c>
      <c r="O8" s="64"/>
      <c r="P8" s="69">
        <v>68.8</v>
      </c>
      <c r="Q8" s="70">
        <v>0</v>
      </c>
      <c r="R8" s="70">
        <v>450.53000000000003</v>
      </c>
      <c r="S8" s="70">
        <v>912.86</v>
      </c>
      <c r="T8" s="70">
        <v>7778.293333333333</v>
      </c>
      <c r="U8" s="70">
        <v>6222.634666666668</v>
      </c>
      <c r="V8" s="70">
        <v>635.7</v>
      </c>
      <c r="W8" s="70">
        <v>27792.876000000004</v>
      </c>
      <c r="X8" s="70">
        <v>3120</v>
      </c>
      <c r="Y8" s="70">
        <v>0</v>
      </c>
      <c r="Z8" s="70">
        <v>2885.9228650000005</v>
      </c>
    </row>
    <row r="9" spans="1:26" ht="12.75">
      <c r="A9" s="64"/>
      <c r="B9" s="68">
        <v>7</v>
      </c>
      <c r="C9" s="76" t="s">
        <v>37</v>
      </c>
      <c r="D9" s="78">
        <v>196.6</v>
      </c>
      <c r="E9" s="70">
        <f t="shared" si="0"/>
        <v>0</v>
      </c>
      <c r="F9" s="70">
        <f t="shared" si="1"/>
        <v>450.53000000000003</v>
      </c>
      <c r="G9" s="70">
        <f t="shared" si="1"/>
        <v>912.86</v>
      </c>
      <c r="H9" s="70">
        <f t="shared" si="2"/>
        <v>31662.05</v>
      </c>
      <c r="I9" s="70">
        <f t="shared" si="2"/>
        <v>18997.23</v>
      </c>
      <c r="J9" s="70">
        <f t="shared" si="3"/>
        <v>730.86</v>
      </c>
      <c r="K9" s="70">
        <f t="shared" si="4"/>
        <v>27792.88</v>
      </c>
      <c r="L9" s="70">
        <f t="shared" si="5"/>
        <v>3120</v>
      </c>
      <c r="M9" s="70">
        <v>0</v>
      </c>
      <c r="N9" s="70">
        <f t="shared" si="6"/>
        <v>8176.19</v>
      </c>
      <c r="O9" s="64"/>
      <c r="P9" s="69">
        <v>196.6</v>
      </c>
      <c r="Q9" s="70">
        <v>0</v>
      </c>
      <c r="R9" s="70">
        <v>450.53000000000003</v>
      </c>
      <c r="S9" s="70">
        <v>912.86</v>
      </c>
      <c r="T9" s="70">
        <v>31662.048484848485</v>
      </c>
      <c r="U9" s="70">
        <v>18997.229090909088</v>
      </c>
      <c r="V9" s="70">
        <v>730.86</v>
      </c>
      <c r="W9" s="70">
        <v>27792.876000000004</v>
      </c>
      <c r="X9" s="70">
        <v>3120</v>
      </c>
      <c r="Y9" s="70">
        <v>0</v>
      </c>
      <c r="Z9" s="70">
        <v>8176.191304325001</v>
      </c>
    </row>
    <row r="10" spans="1:26" ht="12.75">
      <c r="A10" s="64"/>
      <c r="B10" s="68">
        <v>8</v>
      </c>
      <c r="C10" s="76" t="s">
        <v>38</v>
      </c>
      <c r="D10" s="78">
        <v>99.45</v>
      </c>
      <c r="E10" s="70">
        <f t="shared" si="0"/>
        <v>0</v>
      </c>
      <c r="F10" s="70">
        <f t="shared" si="1"/>
        <v>450.53000000000003</v>
      </c>
      <c r="G10" s="70">
        <f t="shared" si="1"/>
        <v>912.86</v>
      </c>
      <c r="H10" s="70">
        <f t="shared" si="2"/>
        <v>17162.52</v>
      </c>
      <c r="I10" s="70">
        <f t="shared" si="2"/>
        <v>10297.51</v>
      </c>
      <c r="J10" s="70">
        <f t="shared" si="3"/>
        <v>730.86</v>
      </c>
      <c r="K10" s="70">
        <f t="shared" si="4"/>
        <v>27792.88</v>
      </c>
      <c r="L10" s="70">
        <f t="shared" si="5"/>
        <v>3120</v>
      </c>
      <c r="M10" s="70">
        <v>0</v>
      </c>
      <c r="N10" s="70">
        <f t="shared" si="6"/>
        <v>5698.56</v>
      </c>
      <c r="O10" s="64"/>
      <c r="P10" s="69">
        <v>99.45</v>
      </c>
      <c r="Q10" s="70">
        <v>0</v>
      </c>
      <c r="R10" s="70">
        <v>450.53000000000003</v>
      </c>
      <c r="S10" s="70">
        <v>912.86</v>
      </c>
      <c r="T10" s="70">
        <v>17162.521212121213</v>
      </c>
      <c r="U10" s="70">
        <v>10297.512727272728</v>
      </c>
      <c r="V10" s="70">
        <v>730.86</v>
      </c>
      <c r="W10" s="70">
        <v>27792.876000000004</v>
      </c>
      <c r="X10" s="70">
        <v>3120</v>
      </c>
      <c r="Y10" s="70">
        <v>0</v>
      </c>
      <c r="Z10" s="70">
        <v>5698.557575741667</v>
      </c>
    </row>
    <row r="11" spans="1:26" ht="12.75">
      <c r="A11" s="64"/>
      <c r="B11" s="68">
        <v>9</v>
      </c>
      <c r="C11" s="76" t="s">
        <v>39</v>
      </c>
      <c r="D11" s="78">
        <v>117.19999999999999</v>
      </c>
      <c r="E11" s="70">
        <f t="shared" si="0"/>
        <v>0</v>
      </c>
      <c r="F11" s="70">
        <f t="shared" si="1"/>
        <v>450.53000000000003</v>
      </c>
      <c r="G11" s="70">
        <f t="shared" si="1"/>
        <v>912.86</v>
      </c>
      <c r="H11" s="70">
        <f t="shared" si="2"/>
        <v>12644.2</v>
      </c>
      <c r="I11" s="70">
        <f t="shared" si="2"/>
        <v>10115.36</v>
      </c>
      <c r="J11" s="70">
        <f t="shared" si="3"/>
        <v>635.7</v>
      </c>
      <c r="K11" s="70">
        <f t="shared" si="4"/>
        <v>27792.88</v>
      </c>
      <c r="L11" s="70">
        <f t="shared" si="5"/>
        <v>3120</v>
      </c>
      <c r="M11" s="70">
        <v>0</v>
      </c>
      <c r="N11" s="70">
        <f t="shared" si="6"/>
        <v>2885.92</v>
      </c>
      <c r="O11" s="64"/>
      <c r="P11" s="69">
        <v>117.19999999999999</v>
      </c>
      <c r="Q11" s="70">
        <v>0</v>
      </c>
      <c r="R11" s="70">
        <v>450.53000000000003</v>
      </c>
      <c r="S11" s="70">
        <v>912.86</v>
      </c>
      <c r="T11" s="70">
        <v>12644.202666666664</v>
      </c>
      <c r="U11" s="70">
        <v>10115.362133333332</v>
      </c>
      <c r="V11" s="70">
        <v>635.7</v>
      </c>
      <c r="W11" s="70">
        <v>27792.876000000004</v>
      </c>
      <c r="X11" s="70">
        <v>3120</v>
      </c>
      <c r="Y11" s="70">
        <v>0</v>
      </c>
      <c r="Z11" s="70">
        <v>2885.9228650000005</v>
      </c>
    </row>
    <row r="12" spans="1:26" ht="12.75">
      <c r="A12" s="64"/>
      <c r="B12" s="68">
        <v>10</v>
      </c>
      <c r="C12" s="76" t="s">
        <v>40</v>
      </c>
      <c r="D12" s="78">
        <v>138.8</v>
      </c>
      <c r="E12" s="70">
        <f t="shared" si="0"/>
        <v>0</v>
      </c>
      <c r="F12" s="70">
        <f t="shared" si="1"/>
        <v>450.53000000000003</v>
      </c>
      <c r="G12" s="70">
        <f t="shared" si="1"/>
        <v>912.86</v>
      </c>
      <c r="H12" s="70">
        <f t="shared" si="2"/>
        <v>14758.86</v>
      </c>
      <c r="I12" s="70">
        <f t="shared" si="2"/>
        <v>11807.09</v>
      </c>
      <c r="J12" s="70">
        <f t="shared" si="3"/>
        <v>683.28</v>
      </c>
      <c r="K12" s="70">
        <f t="shared" si="4"/>
        <v>27792.88</v>
      </c>
      <c r="L12" s="70">
        <f t="shared" si="5"/>
        <v>3120</v>
      </c>
      <c r="M12" s="70">
        <v>0</v>
      </c>
      <c r="N12" s="70">
        <f t="shared" si="6"/>
        <v>3927.29</v>
      </c>
      <c r="O12" s="64"/>
      <c r="P12" s="69">
        <v>138.8</v>
      </c>
      <c r="Q12" s="70">
        <v>0</v>
      </c>
      <c r="R12" s="70">
        <v>450.53000000000003</v>
      </c>
      <c r="S12" s="70">
        <v>912.86</v>
      </c>
      <c r="T12" s="70">
        <v>14758.863999999998</v>
      </c>
      <c r="U12" s="70">
        <v>11807.091200000003</v>
      </c>
      <c r="V12" s="70">
        <v>683.28</v>
      </c>
      <c r="W12" s="70">
        <v>27792.876000000004</v>
      </c>
      <c r="X12" s="70">
        <v>3120</v>
      </c>
      <c r="Y12" s="70">
        <v>0</v>
      </c>
      <c r="Z12" s="70">
        <v>3927.2890072500004</v>
      </c>
    </row>
    <row r="13" spans="1:26" ht="12.75">
      <c r="A13" s="64"/>
      <c r="B13" s="68">
        <v>11</v>
      </c>
      <c r="C13" s="76" t="s">
        <v>41</v>
      </c>
      <c r="D13" s="78">
        <v>173.1</v>
      </c>
      <c r="E13" s="70">
        <f t="shared" si="0"/>
        <v>0</v>
      </c>
      <c r="F13" s="70">
        <f t="shared" si="1"/>
        <v>450.53000000000003</v>
      </c>
      <c r="G13" s="70">
        <f t="shared" si="1"/>
        <v>912.86</v>
      </c>
      <c r="H13" s="70">
        <f t="shared" si="2"/>
        <v>19179.16</v>
      </c>
      <c r="I13" s="70">
        <f t="shared" si="2"/>
        <v>15343.33</v>
      </c>
      <c r="J13" s="70">
        <f t="shared" si="3"/>
        <v>635.7</v>
      </c>
      <c r="K13" s="70">
        <f t="shared" si="4"/>
        <v>27792.88</v>
      </c>
      <c r="L13" s="70">
        <f t="shared" si="5"/>
        <v>3120</v>
      </c>
      <c r="M13" s="70">
        <v>0</v>
      </c>
      <c r="N13" s="70">
        <f t="shared" si="6"/>
        <v>4088.39</v>
      </c>
      <c r="O13" s="64"/>
      <c r="P13" s="69">
        <v>173.1</v>
      </c>
      <c r="Q13" s="70">
        <v>0</v>
      </c>
      <c r="R13" s="70">
        <v>450.53000000000003</v>
      </c>
      <c r="S13" s="70">
        <v>912.86</v>
      </c>
      <c r="T13" s="70">
        <v>19179.162666666667</v>
      </c>
      <c r="U13" s="70">
        <v>15343.330133333335</v>
      </c>
      <c r="V13" s="70">
        <v>635.7</v>
      </c>
      <c r="W13" s="70">
        <v>27792.876000000004</v>
      </c>
      <c r="X13" s="70">
        <v>3120</v>
      </c>
      <c r="Y13" s="70">
        <v>0</v>
      </c>
      <c r="Z13" s="70">
        <v>4088.3907254166675</v>
      </c>
    </row>
    <row r="14" spans="1:26" ht="12.75">
      <c r="A14" s="64"/>
      <c r="B14" s="68">
        <v>12</v>
      </c>
      <c r="C14" s="76" t="s">
        <v>42</v>
      </c>
      <c r="D14" s="78">
        <v>78.6</v>
      </c>
      <c r="E14" s="70">
        <f t="shared" si="0"/>
        <v>0</v>
      </c>
      <c r="F14" s="70">
        <f t="shared" si="1"/>
        <v>450.53000000000003</v>
      </c>
      <c r="G14" s="70">
        <f t="shared" si="1"/>
        <v>912.86</v>
      </c>
      <c r="H14" s="70">
        <f t="shared" si="2"/>
        <v>13252.58</v>
      </c>
      <c r="I14" s="70">
        <f t="shared" si="2"/>
        <v>7951.55</v>
      </c>
      <c r="J14" s="70">
        <f t="shared" si="3"/>
        <v>730.86</v>
      </c>
      <c r="K14" s="70">
        <f t="shared" si="4"/>
        <v>27792.88</v>
      </c>
      <c r="L14" s="70">
        <f t="shared" si="5"/>
        <v>3120</v>
      </c>
      <c r="M14" s="70">
        <v>0</v>
      </c>
      <c r="N14" s="70">
        <f t="shared" si="6"/>
        <v>5946.32</v>
      </c>
      <c r="O14" s="64"/>
      <c r="P14" s="69">
        <v>78.6</v>
      </c>
      <c r="Q14" s="70">
        <v>0</v>
      </c>
      <c r="R14" s="70">
        <v>450.53000000000003</v>
      </c>
      <c r="S14" s="70">
        <v>912.86</v>
      </c>
      <c r="T14" s="70">
        <v>13252.576969696973</v>
      </c>
      <c r="U14" s="70">
        <v>7951.546181818183</v>
      </c>
      <c r="V14" s="70">
        <v>730.86</v>
      </c>
      <c r="W14" s="70">
        <v>27792.876000000004</v>
      </c>
      <c r="X14" s="70">
        <v>3120</v>
      </c>
      <c r="Y14" s="70">
        <v>0</v>
      </c>
      <c r="Z14" s="70">
        <v>5946.3209486000005</v>
      </c>
    </row>
    <row r="15" spans="1:26" ht="12.75">
      <c r="A15" s="64"/>
      <c r="B15" s="68">
        <v>13</v>
      </c>
      <c r="C15" s="77" t="s">
        <v>43</v>
      </c>
      <c r="D15" s="79">
        <v>63.75</v>
      </c>
      <c r="E15" s="70">
        <f t="shared" si="0"/>
        <v>0</v>
      </c>
      <c r="F15" s="70">
        <f t="shared" si="1"/>
        <v>450.53000000000003</v>
      </c>
      <c r="G15" s="70">
        <f t="shared" si="1"/>
        <v>981.9</v>
      </c>
      <c r="H15" s="70">
        <f t="shared" si="2"/>
        <v>13579.19</v>
      </c>
      <c r="I15" s="70">
        <f t="shared" si="2"/>
        <v>9505.43</v>
      </c>
      <c r="J15" s="70">
        <f t="shared" si="3"/>
        <v>1028.23</v>
      </c>
      <c r="K15" s="70">
        <f t="shared" si="4"/>
        <v>57780.83</v>
      </c>
      <c r="L15" s="70">
        <f t="shared" si="5"/>
        <v>3120</v>
      </c>
      <c r="M15" s="70">
        <v>0</v>
      </c>
      <c r="N15" s="70">
        <f t="shared" si="6"/>
        <v>8671.63</v>
      </c>
      <c r="O15" s="64"/>
      <c r="P15" s="71">
        <v>63.75</v>
      </c>
      <c r="Q15" s="72">
        <v>0</v>
      </c>
      <c r="R15" s="72">
        <v>450.53000000000003</v>
      </c>
      <c r="S15" s="72">
        <v>981.9</v>
      </c>
      <c r="T15" s="72">
        <v>13579.189333333334</v>
      </c>
      <c r="U15" s="72">
        <v>9505.432533333333</v>
      </c>
      <c r="V15" s="70">
        <v>1028.23</v>
      </c>
      <c r="W15" s="72">
        <v>57780.827999999994</v>
      </c>
      <c r="X15" s="70">
        <v>3120</v>
      </c>
      <c r="Y15" s="70">
        <v>0</v>
      </c>
      <c r="Z15" s="73">
        <v>8671.6340813</v>
      </c>
    </row>
    <row r="16" spans="1:26" ht="12.75">
      <c r="A16" s="64"/>
      <c r="B16" s="68">
        <v>14</v>
      </c>
      <c r="C16" s="77" t="s">
        <v>44</v>
      </c>
      <c r="D16" s="79">
        <v>120.6</v>
      </c>
      <c r="E16" s="70">
        <f t="shared" si="0"/>
        <v>0</v>
      </c>
      <c r="F16" s="70">
        <f t="shared" si="1"/>
        <v>450.53000000000003</v>
      </c>
      <c r="G16" s="70">
        <f t="shared" si="1"/>
        <v>912.86</v>
      </c>
      <c r="H16" s="70">
        <f t="shared" si="2"/>
        <v>13318.59</v>
      </c>
      <c r="I16" s="70">
        <f t="shared" si="2"/>
        <v>10654.87</v>
      </c>
      <c r="J16" s="70">
        <f t="shared" si="3"/>
        <v>683.28</v>
      </c>
      <c r="K16" s="70">
        <f t="shared" si="4"/>
        <v>27792.88</v>
      </c>
      <c r="L16" s="70">
        <f t="shared" si="5"/>
        <v>3120</v>
      </c>
      <c r="M16" s="70">
        <v>0</v>
      </c>
      <c r="N16" s="70">
        <f t="shared" si="6"/>
        <v>3490.92</v>
      </c>
      <c r="O16" s="64"/>
      <c r="P16" s="71">
        <v>120.6</v>
      </c>
      <c r="Q16" s="72">
        <v>0</v>
      </c>
      <c r="R16" s="72">
        <v>450.53000000000003</v>
      </c>
      <c r="S16" s="72">
        <v>912.86</v>
      </c>
      <c r="T16" s="72">
        <v>13318.586666666668</v>
      </c>
      <c r="U16" s="72">
        <v>10654.869333333336</v>
      </c>
      <c r="V16" s="70">
        <v>683.28</v>
      </c>
      <c r="W16" s="72">
        <v>27792.876000000004</v>
      </c>
      <c r="X16" s="70">
        <v>3120</v>
      </c>
      <c r="Y16" s="70">
        <v>0</v>
      </c>
      <c r="Z16" s="70">
        <v>3490.9235620000004</v>
      </c>
    </row>
    <row r="17" spans="1:26" ht="12.75">
      <c r="A17" s="64"/>
      <c r="B17" s="68">
        <v>15</v>
      </c>
      <c r="C17" s="77" t="s">
        <v>45</v>
      </c>
      <c r="D17" s="79">
        <v>63.25</v>
      </c>
      <c r="E17" s="70">
        <f t="shared" si="0"/>
        <v>0</v>
      </c>
      <c r="F17" s="70">
        <f t="shared" si="1"/>
        <v>450.53000000000003</v>
      </c>
      <c r="G17" s="70">
        <f t="shared" si="1"/>
        <v>912.86</v>
      </c>
      <c r="H17" s="70">
        <f t="shared" si="2"/>
        <v>6674.21</v>
      </c>
      <c r="I17" s="70">
        <f t="shared" si="2"/>
        <v>5339.37</v>
      </c>
      <c r="J17" s="70">
        <f t="shared" si="3"/>
        <v>635.7</v>
      </c>
      <c r="K17" s="70">
        <f t="shared" si="4"/>
        <v>27792.88</v>
      </c>
      <c r="L17" s="70">
        <f t="shared" si="5"/>
        <v>3120</v>
      </c>
      <c r="M17" s="70">
        <v>0</v>
      </c>
      <c r="N17" s="70">
        <f t="shared" si="6"/>
        <v>2885.92</v>
      </c>
      <c r="O17" s="64"/>
      <c r="P17" s="71">
        <v>63.25</v>
      </c>
      <c r="Q17" s="72">
        <v>0</v>
      </c>
      <c r="R17" s="72">
        <v>450.53000000000003</v>
      </c>
      <c r="S17" s="72">
        <v>912.86</v>
      </c>
      <c r="T17" s="72">
        <v>6674.213333333332</v>
      </c>
      <c r="U17" s="72">
        <v>5339.370666666667</v>
      </c>
      <c r="V17" s="70">
        <v>635.7</v>
      </c>
      <c r="W17" s="72">
        <v>27792.876000000004</v>
      </c>
      <c r="X17" s="70">
        <v>3120</v>
      </c>
      <c r="Y17" s="70">
        <v>0</v>
      </c>
      <c r="Z17" s="70">
        <v>2885.9228650000005</v>
      </c>
    </row>
    <row r="18" spans="1:26" ht="12.75">
      <c r="A18" s="64"/>
      <c r="B18" s="68">
        <v>16</v>
      </c>
      <c r="C18" s="77" t="s">
        <v>46</v>
      </c>
      <c r="D18" s="79">
        <v>121.4</v>
      </c>
      <c r="E18" s="70">
        <f t="shared" si="0"/>
        <v>0</v>
      </c>
      <c r="F18" s="70">
        <f t="shared" si="1"/>
        <v>450.53000000000003</v>
      </c>
      <c r="G18" s="70">
        <f t="shared" si="1"/>
        <v>912.86</v>
      </c>
      <c r="H18" s="70">
        <f t="shared" si="2"/>
        <v>13535.42</v>
      </c>
      <c r="I18" s="70">
        <f t="shared" si="2"/>
        <v>10828.34</v>
      </c>
      <c r="J18" s="70">
        <f t="shared" si="3"/>
        <v>683.28</v>
      </c>
      <c r="K18" s="70">
        <f t="shared" si="4"/>
        <v>27792.88</v>
      </c>
      <c r="L18" s="70">
        <f t="shared" si="5"/>
        <v>3120</v>
      </c>
      <c r="M18" s="70">
        <v>0</v>
      </c>
      <c r="N18" s="70">
        <f t="shared" si="6"/>
        <v>3781.83</v>
      </c>
      <c r="O18" s="64"/>
      <c r="P18" s="71">
        <v>121.4</v>
      </c>
      <c r="Q18" s="72">
        <v>0</v>
      </c>
      <c r="R18" s="72">
        <v>450.53000000000003</v>
      </c>
      <c r="S18" s="72">
        <v>912.86</v>
      </c>
      <c r="T18" s="72">
        <v>13535.424</v>
      </c>
      <c r="U18" s="72">
        <v>10828.3392</v>
      </c>
      <c r="V18" s="70">
        <v>683.28</v>
      </c>
      <c r="W18" s="72">
        <v>27792.876000000004</v>
      </c>
      <c r="X18" s="70">
        <v>3120</v>
      </c>
      <c r="Y18" s="70">
        <v>0</v>
      </c>
      <c r="Z18" s="70">
        <v>3781.8338588333336</v>
      </c>
    </row>
    <row r="19" spans="1:26" ht="12.75">
      <c r="A19" s="64"/>
      <c r="B19" s="68">
        <v>17</v>
      </c>
      <c r="C19" s="77" t="s">
        <v>47</v>
      </c>
      <c r="D19" s="79">
        <v>104</v>
      </c>
      <c r="E19" s="70">
        <f t="shared" si="0"/>
        <v>0</v>
      </c>
      <c r="F19" s="70">
        <f t="shared" si="1"/>
        <v>450.53000000000003</v>
      </c>
      <c r="G19" s="70">
        <f t="shared" si="1"/>
        <v>912.86</v>
      </c>
      <c r="H19" s="70">
        <f t="shared" si="2"/>
        <v>11553.05</v>
      </c>
      <c r="I19" s="70">
        <f t="shared" si="2"/>
        <v>9242.44</v>
      </c>
      <c r="J19" s="70">
        <f t="shared" si="3"/>
        <v>683.28</v>
      </c>
      <c r="K19" s="70">
        <f t="shared" si="4"/>
        <v>27792.88</v>
      </c>
      <c r="L19" s="70">
        <f t="shared" si="5"/>
        <v>3120</v>
      </c>
      <c r="M19" s="70">
        <v>0</v>
      </c>
      <c r="N19" s="70">
        <f t="shared" si="6"/>
        <v>3490.92</v>
      </c>
      <c r="O19" s="64"/>
      <c r="P19" s="71">
        <v>104</v>
      </c>
      <c r="Q19" s="72">
        <v>0</v>
      </c>
      <c r="R19" s="72">
        <v>450.53000000000003</v>
      </c>
      <c r="S19" s="72">
        <v>912.86</v>
      </c>
      <c r="T19" s="72">
        <v>11553.053333333333</v>
      </c>
      <c r="U19" s="72">
        <v>9242.442666666666</v>
      </c>
      <c r="V19" s="70">
        <v>683.28</v>
      </c>
      <c r="W19" s="72">
        <v>27792.876000000004</v>
      </c>
      <c r="X19" s="70">
        <v>3120</v>
      </c>
      <c r="Y19" s="70">
        <v>0</v>
      </c>
      <c r="Z19" s="70">
        <v>3490.9235620000004</v>
      </c>
    </row>
    <row r="20" spans="1:26" ht="12.75">
      <c r="A20" s="64"/>
      <c r="B20" s="68">
        <v>18</v>
      </c>
      <c r="C20" s="77" t="s">
        <v>48</v>
      </c>
      <c r="D20" s="79">
        <v>71.65</v>
      </c>
      <c r="E20" s="70">
        <f t="shared" si="0"/>
        <v>0</v>
      </c>
      <c r="F20" s="70">
        <f t="shared" si="1"/>
        <v>450.53000000000003</v>
      </c>
      <c r="G20" s="70">
        <f t="shared" si="1"/>
        <v>912.86</v>
      </c>
      <c r="H20" s="70">
        <f t="shared" si="2"/>
        <v>7880.74</v>
      </c>
      <c r="I20" s="70">
        <f t="shared" si="2"/>
        <v>6304.6</v>
      </c>
      <c r="J20" s="70">
        <f t="shared" si="3"/>
        <v>635.7</v>
      </c>
      <c r="K20" s="70">
        <f t="shared" si="4"/>
        <v>27792.88</v>
      </c>
      <c r="L20" s="70">
        <f t="shared" si="5"/>
        <v>3120</v>
      </c>
      <c r="M20" s="70">
        <v>0</v>
      </c>
      <c r="N20" s="70">
        <f t="shared" si="6"/>
        <v>2885.92</v>
      </c>
      <c r="O20" s="64"/>
      <c r="P20" s="71">
        <v>71.65</v>
      </c>
      <c r="Q20" s="72">
        <v>0</v>
      </c>
      <c r="R20" s="72">
        <v>450.53000000000003</v>
      </c>
      <c r="S20" s="72">
        <v>912.86</v>
      </c>
      <c r="T20" s="72">
        <v>7880.744</v>
      </c>
      <c r="U20" s="72">
        <v>6304.5952</v>
      </c>
      <c r="V20" s="70">
        <v>635.7</v>
      </c>
      <c r="W20" s="72">
        <v>27792.876000000004</v>
      </c>
      <c r="X20" s="70">
        <v>3120</v>
      </c>
      <c r="Y20" s="70">
        <v>0</v>
      </c>
      <c r="Z20" s="70">
        <v>2885.9228650000005</v>
      </c>
    </row>
    <row r="21" spans="1:26" ht="12.75">
      <c r="A21" s="64"/>
      <c r="B21" s="68">
        <v>19</v>
      </c>
      <c r="C21" s="77" t="s">
        <v>49</v>
      </c>
      <c r="D21" s="79">
        <v>88.8</v>
      </c>
      <c r="E21" s="70">
        <f t="shared" si="0"/>
        <v>0</v>
      </c>
      <c r="F21" s="70">
        <f t="shared" si="1"/>
        <v>450.53000000000003</v>
      </c>
      <c r="G21" s="70">
        <f t="shared" si="1"/>
        <v>912.86</v>
      </c>
      <c r="H21" s="70">
        <f t="shared" si="2"/>
        <v>9946.67</v>
      </c>
      <c r="I21" s="70">
        <f t="shared" si="2"/>
        <v>7957.33</v>
      </c>
      <c r="J21" s="70">
        <f t="shared" si="3"/>
        <v>683.28</v>
      </c>
      <c r="K21" s="70">
        <f t="shared" si="4"/>
        <v>27792.88</v>
      </c>
      <c r="L21" s="70">
        <f t="shared" si="5"/>
        <v>3120</v>
      </c>
      <c r="M21" s="70">
        <v>0</v>
      </c>
      <c r="N21" s="70">
        <f t="shared" si="6"/>
        <v>2618.19</v>
      </c>
      <c r="O21" s="64"/>
      <c r="P21" s="71">
        <v>88.8</v>
      </c>
      <c r="Q21" s="72">
        <v>0</v>
      </c>
      <c r="R21" s="72">
        <v>450.53000000000003</v>
      </c>
      <c r="S21" s="72">
        <v>912.86</v>
      </c>
      <c r="T21" s="72">
        <v>9946.666666666668</v>
      </c>
      <c r="U21" s="72">
        <v>7957.333333333334</v>
      </c>
      <c r="V21" s="70">
        <v>683.28</v>
      </c>
      <c r="W21" s="72">
        <v>27792.876000000004</v>
      </c>
      <c r="X21" s="70">
        <v>3120</v>
      </c>
      <c r="Y21" s="70">
        <v>0</v>
      </c>
      <c r="Z21" s="70">
        <v>2618.1926715000004</v>
      </c>
    </row>
    <row r="22" spans="1:26" ht="12.75">
      <c r="A22" s="64"/>
      <c r="B22" s="68">
        <v>20</v>
      </c>
      <c r="C22" s="77" t="s">
        <v>50</v>
      </c>
      <c r="D22" s="79">
        <v>158.6</v>
      </c>
      <c r="E22" s="70">
        <f t="shared" si="0"/>
        <v>0</v>
      </c>
      <c r="F22" s="70">
        <f t="shared" si="1"/>
        <v>450.53000000000003</v>
      </c>
      <c r="G22" s="70">
        <f t="shared" si="1"/>
        <v>912.86</v>
      </c>
      <c r="H22" s="70">
        <f t="shared" si="2"/>
        <v>17140.1</v>
      </c>
      <c r="I22" s="70">
        <f t="shared" si="2"/>
        <v>13712.08</v>
      </c>
      <c r="J22" s="70">
        <f t="shared" si="3"/>
        <v>635.7</v>
      </c>
      <c r="K22" s="70">
        <f t="shared" si="4"/>
        <v>27792.88</v>
      </c>
      <c r="L22" s="70">
        <f t="shared" si="5"/>
        <v>3120</v>
      </c>
      <c r="M22" s="70">
        <v>0</v>
      </c>
      <c r="N22" s="70">
        <f t="shared" si="6"/>
        <v>3487.16</v>
      </c>
      <c r="O22" s="64"/>
      <c r="P22" s="71">
        <v>158.6</v>
      </c>
      <c r="Q22" s="72">
        <v>0</v>
      </c>
      <c r="R22" s="72">
        <v>450.53000000000003</v>
      </c>
      <c r="S22" s="72">
        <v>912.86</v>
      </c>
      <c r="T22" s="72">
        <v>17140.095999999998</v>
      </c>
      <c r="U22" s="72">
        <v>13712.076799999999</v>
      </c>
      <c r="V22" s="70">
        <v>635.7</v>
      </c>
      <c r="W22" s="72">
        <v>27792.876000000004</v>
      </c>
      <c r="X22" s="70">
        <v>3120</v>
      </c>
      <c r="Y22" s="70">
        <v>0</v>
      </c>
      <c r="Z22" s="70">
        <v>3487.1567952083337</v>
      </c>
    </row>
    <row r="23" spans="1:26" ht="12.75">
      <c r="A23" s="64"/>
      <c r="B23" s="68">
        <v>21</v>
      </c>
      <c r="C23" s="77" t="s">
        <v>51</v>
      </c>
      <c r="D23" s="79">
        <v>160.1</v>
      </c>
      <c r="E23" s="70">
        <f t="shared" si="0"/>
        <v>0</v>
      </c>
      <c r="F23" s="70">
        <f t="shared" si="1"/>
        <v>450.53000000000003</v>
      </c>
      <c r="G23" s="70">
        <f t="shared" si="1"/>
        <v>912.86</v>
      </c>
      <c r="H23" s="70">
        <f t="shared" si="2"/>
        <v>18297.89</v>
      </c>
      <c r="I23" s="70">
        <f t="shared" si="2"/>
        <v>14638.31</v>
      </c>
      <c r="J23" s="70">
        <f t="shared" si="3"/>
        <v>683.28</v>
      </c>
      <c r="K23" s="70">
        <f t="shared" si="4"/>
        <v>27792.88</v>
      </c>
      <c r="L23" s="70">
        <f t="shared" si="5"/>
        <v>3120</v>
      </c>
      <c r="M23" s="70">
        <v>0</v>
      </c>
      <c r="N23" s="70">
        <f t="shared" si="6"/>
        <v>4509.11</v>
      </c>
      <c r="O23" s="64"/>
      <c r="P23" s="71">
        <v>160.1</v>
      </c>
      <c r="Q23" s="72">
        <v>0</v>
      </c>
      <c r="R23" s="72">
        <v>450.53000000000003</v>
      </c>
      <c r="S23" s="72">
        <v>912.86</v>
      </c>
      <c r="T23" s="72">
        <v>18297.888</v>
      </c>
      <c r="U23" s="72">
        <v>14638.3104</v>
      </c>
      <c r="V23" s="70">
        <v>683.28</v>
      </c>
      <c r="W23" s="72">
        <v>27792.876000000004</v>
      </c>
      <c r="X23" s="70">
        <v>3120</v>
      </c>
      <c r="Y23" s="70">
        <v>0</v>
      </c>
      <c r="Z23" s="70">
        <v>4509.109600916668</v>
      </c>
    </row>
    <row r="24" spans="1:26" ht="12.75">
      <c r="A24" s="64"/>
      <c r="B24" s="68">
        <v>22</v>
      </c>
      <c r="C24" s="77" t="s">
        <v>52</v>
      </c>
      <c r="D24" s="79">
        <v>346.4</v>
      </c>
      <c r="E24" s="70">
        <f t="shared" si="0"/>
        <v>0</v>
      </c>
      <c r="F24" s="70">
        <f t="shared" si="1"/>
        <v>450.53000000000003</v>
      </c>
      <c r="G24" s="70">
        <f t="shared" si="1"/>
        <v>912.86</v>
      </c>
      <c r="H24" s="70">
        <f t="shared" si="2"/>
        <v>36158.12</v>
      </c>
      <c r="I24" s="70">
        <f t="shared" si="2"/>
        <v>28926.5</v>
      </c>
      <c r="J24" s="70">
        <f t="shared" si="3"/>
        <v>683.28</v>
      </c>
      <c r="K24" s="70">
        <f t="shared" si="4"/>
        <v>27792.88</v>
      </c>
      <c r="L24" s="70">
        <f t="shared" si="5"/>
        <v>3120</v>
      </c>
      <c r="M24" s="70">
        <v>0</v>
      </c>
      <c r="N24" s="70">
        <f t="shared" si="6"/>
        <v>5381.84</v>
      </c>
      <c r="O24" s="64"/>
      <c r="P24" s="71">
        <v>346.4</v>
      </c>
      <c r="Q24" s="72">
        <v>0</v>
      </c>
      <c r="R24" s="72">
        <v>450.53000000000003</v>
      </c>
      <c r="S24" s="72">
        <v>912.86</v>
      </c>
      <c r="T24" s="72">
        <v>36158.12266666667</v>
      </c>
      <c r="U24" s="72">
        <v>28926.498133333334</v>
      </c>
      <c r="V24" s="70">
        <v>683.28</v>
      </c>
      <c r="W24" s="72">
        <v>27792.876000000004</v>
      </c>
      <c r="X24" s="70">
        <v>3120</v>
      </c>
      <c r="Y24" s="70">
        <v>0</v>
      </c>
      <c r="Z24" s="70">
        <v>5381.840491416668</v>
      </c>
    </row>
    <row r="25" spans="1:26" ht="12.75">
      <c r="A25" s="64"/>
      <c r="B25" s="68">
        <v>23</v>
      </c>
      <c r="C25" s="77" t="s">
        <v>53</v>
      </c>
      <c r="D25" s="79">
        <v>152.1</v>
      </c>
      <c r="E25" s="70">
        <f t="shared" si="0"/>
        <v>0</v>
      </c>
      <c r="F25" s="70">
        <f t="shared" si="1"/>
        <v>450.53000000000003</v>
      </c>
      <c r="G25" s="70">
        <f t="shared" si="1"/>
        <v>912.86</v>
      </c>
      <c r="H25" s="70">
        <f t="shared" si="2"/>
        <v>16782.02</v>
      </c>
      <c r="I25" s="70">
        <f t="shared" si="2"/>
        <v>13425.61</v>
      </c>
      <c r="J25" s="70">
        <f t="shared" si="3"/>
        <v>635.7</v>
      </c>
      <c r="K25" s="70">
        <f t="shared" si="4"/>
        <v>27792.88</v>
      </c>
      <c r="L25" s="70">
        <f t="shared" si="5"/>
        <v>3120</v>
      </c>
      <c r="M25" s="70">
        <v>0</v>
      </c>
      <c r="N25" s="70">
        <f t="shared" si="6"/>
        <v>3667.53</v>
      </c>
      <c r="O25" s="64"/>
      <c r="P25" s="71">
        <v>152.1</v>
      </c>
      <c r="Q25" s="72">
        <v>0</v>
      </c>
      <c r="R25" s="72">
        <v>450.53000000000003</v>
      </c>
      <c r="S25" s="72">
        <v>912.86</v>
      </c>
      <c r="T25" s="72">
        <v>16782.016</v>
      </c>
      <c r="U25" s="72">
        <v>13425.6128</v>
      </c>
      <c r="V25" s="70">
        <v>635.7</v>
      </c>
      <c r="W25" s="72">
        <v>27792.876000000004</v>
      </c>
      <c r="X25" s="70">
        <v>3120</v>
      </c>
      <c r="Y25" s="70">
        <v>0</v>
      </c>
      <c r="Z25" s="70">
        <v>3667.5269742708338</v>
      </c>
    </row>
    <row r="26" spans="1:26" ht="12.75">
      <c r="A26" s="64"/>
      <c r="B26" s="68">
        <v>24</v>
      </c>
      <c r="C26" s="77" t="s">
        <v>54</v>
      </c>
      <c r="D26" s="79">
        <v>82.75</v>
      </c>
      <c r="E26" s="70">
        <f t="shared" si="0"/>
        <v>0</v>
      </c>
      <c r="F26" s="70">
        <f t="shared" si="1"/>
        <v>450.53000000000003</v>
      </c>
      <c r="G26" s="70">
        <f t="shared" si="1"/>
        <v>981.9</v>
      </c>
      <c r="H26" s="70">
        <f t="shared" si="2"/>
        <v>14077.47</v>
      </c>
      <c r="I26" s="70">
        <f t="shared" si="2"/>
        <v>8446.48</v>
      </c>
      <c r="J26" s="70">
        <f t="shared" si="3"/>
        <v>790.34</v>
      </c>
      <c r="K26" s="70">
        <f t="shared" si="4"/>
        <v>38595.72</v>
      </c>
      <c r="L26" s="70">
        <f t="shared" si="5"/>
        <v>3120</v>
      </c>
      <c r="M26" s="70">
        <v>0</v>
      </c>
      <c r="N26" s="70">
        <f t="shared" si="6"/>
        <v>6354.24</v>
      </c>
      <c r="O26" s="64"/>
      <c r="P26" s="71">
        <v>82.75</v>
      </c>
      <c r="Q26" s="72">
        <v>0</v>
      </c>
      <c r="R26" s="72">
        <v>450.53000000000003</v>
      </c>
      <c r="S26" s="72">
        <v>981.9</v>
      </c>
      <c r="T26" s="72">
        <v>14077.472121212122</v>
      </c>
      <c r="U26" s="72">
        <v>8446.483272727273</v>
      </c>
      <c r="V26" s="70">
        <v>790.34</v>
      </c>
      <c r="W26" s="72">
        <v>38595.719999999994</v>
      </c>
      <c r="X26" s="70">
        <v>3120</v>
      </c>
      <c r="Y26" s="70">
        <v>0</v>
      </c>
      <c r="Z26" s="70">
        <v>6354.242987870001</v>
      </c>
    </row>
    <row r="27" spans="1:26" ht="12.75">
      <c r="A27" s="64"/>
      <c r="B27" s="68">
        <v>25</v>
      </c>
      <c r="C27" s="77" t="s">
        <v>55</v>
      </c>
      <c r="D27" s="79">
        <v>101</v>
      </c>
      <c r="E27" s="70">
        <f t="shared" si="0"/>
        <v>0</v>
      </c>
      <c r="F27" s="70">
        <f t="shared" si="1"/>
        <v>450.53000000000003</v>
      </c>
      <c r="G27" s="70">
        <f t="shared" si="1"/>
        <v>912.86</v>
      </c>
      <c r="H27" s="70">
        <f t="shared" si="2"/>
        <v>11139.27</v>
      </c>
      <c r="I27" s="70">
        <f t="shared" si="2"/>
        <v>8911.42</v>
      </c>
      <c r="J27" s="70">
        <f t="shared" si="3"/>
        <v>683.28</v>
      </c>
      <c r="K27" s="70">
        <f t="shared" si="4"/>
        <v>27792.88</v>
      </c>
      <c r="L27" s="70">
        <f t="shared" si="5"/>
        <v>3120</v>
      </c>
      <c r="M27" s="70">
        <v>0</v>
      </c>
      <c r="N27" s="70">
        <f t="shared" si="6"/>
        <v>3490.92</v>
      </c>
      <c r="O27" s="64"/>
      <c r="P27" s="71">
        <v>101</v>
      </c>
      <c r="Q27" s="72">
        <v>0</v>
      </c>
      <c r="R27" s="72">
        <v>450.53000000000003</v>
      </c>
      <c r="S27" s="72">
        <v>912.86</v>
      </c>
      <c r="T27" s="72">
        <v>11139.272</v>
      </c>
      <c r="U27" s="72">
        <v>8911.4176</v>
      </c>
      <c r="V27" s="70">
        <v>683.28</v>
      </c>
      <c r="W27" s="72">
        <v>27792.876000000004</v>
      </c>
      <c r="X27" s="70">
        <v>3120</v>
      </c>
      <c r="Y27" s="70">
        <v>0</v>
      </c>
      <c r="Z27" s="70">
        <v>3490.9235620000004</v>
      </c>
    </row>
    <row r="28" spans="1:26" ht="12.75">
      <c r="A28" s="64"/>
      <c r="B28" s="68">
        <v>26</v>
      </c>
      <c r="C28" s="77" t="s">
        <v>56</v>
      </c>
      <c r="D28" s="79">
        <v>171.4</v>
      </c>
      <c r="E28" s="70">
        <f t="shared" si="0"/>
        <v>0</v>
      </c>
      <c r="F28" s="70">
        <f t="shared" si="1"/>
        <v>450.53000000000003</v>
      </c>
      <c r="G28" s="70">
        <f t="shared" si="1"/>
        <v>912.86</v>
      </c>
      <c r="H28" s="70">
        <f t="shared" si="2"/>
        <v>18584.35</v>
      </c>
      <c r="I28" s="70">
        <f t="shared" si="2"/>
        <v>14867.48</v>
      </c>
      <c r="J28" s="70">
        <f t="shared" si="3"/>
        <v>683.28</v>
      </c>
      <c r="K28" s="70">
        <f t="shared" si="4"/>
        <v>32664.42</v>
      </c>
      <c r="L28" s="70">
        <f t="shared" si="5"/>
        <v>3120</v>
      </c>
      <c r="M28" s="70">
        <v>0</v>
      </c>
      <c r="N28" s="70">
        <f t="shared" si="6"/>
        <v>4945.48</v>
      </c>
      <c r="O28" s="64"/>
      <c r="P28" s="71">
        <v>171.4</v>
      </c>
      <c r="Q28" s="72">
        <v>0</v>
      </c>
      <c r="R28" s="72">
        <v>450.53000000000003</v>
      </c>
      <c r="S28" s="72">
        <v>912.86</v>
      </c>
      <c r="T28" s="72">
        <v>18584.352000000003</v>
      </c>
      <c r="U28" s="72">
        <v>14867.481600000003</v>
      </c>
      <c r="V28" s="70">
        <v>683.28</v>
      </c>
      <c r="W28" s="72">
        <v>32664.415584000002</v>
      </c>
      <c r="X28" s="70">
        <v>3120</v>
      </c>
      <c r="Y28" s="70">
        <v>0</v>
      </c>
      <c r="Z28" s="70">
        <v>4945.475046166667</v>
      </c>
    </row>
    <row r="29" spans="1:26" ht="12.75">
      <c r="A29" s="64"/>
      <c r="B29" s="68">
        <v>27</v>
      </c>
      <c r="C29" s="77" t="s">
        <v>57</v>
      </c>
      <c r="D29" s="79">
        <v>117.1</v>
      </c>
      <c r="E29" s="70">
        <f t="shared" si="0"/>
        <v>0</v>
      </c>
      <c r="F29" s="70">
        <f t="shared" si="1"/>
        <v>450.53000000000003</v>
      </c>
      <c r="G29" s="70">
        <f t="shared" si="1"/>
        <v>912.86</v>
      </c>
      <c r="H29" s="70">
        <f t="shared" si="2"/>
        <v>12715.82</v>
      </c>
      <c r="I29" s="70">
        <f t="shared" si="2"/>
        <v>10172.65</v>
      </c>
      <c r="J29" s="70">
        <f t="shared" si="3"/>
        <v>683.28</v>
      </c>
      <c r="K29" s="70">
        <f t="shared" si="4"/>
        <v>27792.88</v>
      </c>
      <c r="L29" s="70">
        <f t="shared" si="5"/>
        <v>3120</v>
      </c>
      <c r="M29" s="70">
        <v>0</v>
      </c>
      <c r="N29" s="70">
        <f t="shared" si="6"/>
        <v>3490.92</v>
      </c>
      <c r="O29" s="64"/>
      <c r="P29" s="71">
        <v>117.1</v>
      </c>
      <c r="Q29" s="72">
        <v>0</v>
      </c>
      <c r="R29" s="72">
        <v>450.53000000000003</v>
      </c>
      <c r="S29" s="72">
        <v>912.86</v>
      </c>
      <c r="T29" s="72">
        <v>12715.818666666666</v>
      </c>
      <c r="U29" s="72">
        <v>10172.654933333335</v>
      </c>
      <c r="V29" s="70">
        <v>683.28</v>
      </c>
      <c r="W29" s="72">
        <v>27792.876000000004</v>
      </c>
      <c r="X29" s="70">
        <v>3120</v>
      </c>
      <c r="Y29" s="70">
        <v>0</v>
      </c>
      <c r="Z29" s="70">
        <v>3490.9235620000004</v>
      </c>
    </row>
    <row r="30" spans="1:26" ht="12.75">
      <c r="A30" s="64"/>
      <c r="B30" s="68">
        <v>28</v>
      </c>
      <c r="C30" s="77" t="s">
        <v>58</v>
      </c>
      <c r="D30" s="79">
        <v>115.6</v>
      </c>
      <c r="E30" s="70">
        <f t="shared" si="0"/>
        <v>0</v>
      </c>
      <c r="F30" s="70">
        <f t="shared" si="1"/>
        <v>450.53000000000003</v>
      </c>
      <c r="G30" s="70">
        <f t="shared" si="1"/>
        <v>981.9</v>
      </c>
      <c r="H30" s="70">
        <f t="shared" si="2"/>
        <v>18793.55</v>
      </c>
      <c r="I30" s="70">
        <f t="shared" si="2"/>
        <v>11276.13</v>
      </c>
      <c r="J30" s="70">
        <f t="shared" si="3"/>
        <v>790.34</v>
      </c>
      <c r="K30" s="70">
        <f t="shared" si="4"/>
        <v>38595.72</v>
      </c>
      <c r="L30" s="70">
        <f t="shared" si="5"/>
        <v>3120</v>
      </c>
      <c r="M30" s="70">
        <v>0</v>
      </c>
      <c r="N30" s="70">
        <f t="shared" si="6"/>
        <v>6486.62</v>
      </c>
      <c r="O30" s="64"/>
      <c r="P30" s="71">
        <v>115.6</v>
      </c>
      <c r="Q30" s="72">
        <v>0</v>
      </c>
      <c r="R30" s="72">
        <v>450.53000000000003</v>
      </c>
      <c r="S30" s="72">
        <v>981.9</v>
      </c>
      <c r="T30" s="72">
        <v>18793.548484848485</v>
      </c>
      <c r="U30" s="72">
        <v>11276.129090909091</v>
      </c>
      <c r="V30" s="70">
        <v>790.34</v>
      </c>
      <c r="W30" s="72">
        <v>38595.719999999994</v>
      </c>
      <c r="X30" s="70">
        <v>3120</v>
      </c>
      <c r="Y30" s="70">
        <v>0</v>
      </c>
      <c r="Z30" s="73">
        <v>6486.623050117292</v>
      </c>
    </row>
    <row r="31" spans="1:26" ht="12.75">
      <c r="A31" s="64"/>
      <c r="B31" s="68">
        <v>29</v>
      </c>
      <c r="C31" s="77" t="s">
        <v>59</v>
      </c>
      <c r="D31" s="79">
        <v>101.1</v>
      </c>
      <c r="E31" s="70">
        <f t="shared" si="0"/>
        <v>0</v>
      </c>
      <c r="F31" s="70">
        <f t="shared" si="1"/>
        <v>450.53000000000003</v>
      </c>
      <c r="G31" s="70">
        <f t="shared" si="1"/>
        <v>912.86</v>
      </c>
      <c r="H31" s="70">
        <f t="shared" si="2"/>
        <v>11201.94</v>
      </c>
      <c r="I31" s="70">
        <f t="shared" si="2"/>
        <v>8961.55</v>
      </c>
      <c r="J31" s="70">
        <f t="shared" si="3"/>
        <v>683.28</v>
      </c>
      <c r="K31" s="70">
        <f t="shared" si="4"/>
        <v>27792.88</v>
      </c>
      <c r="L31" s="70">
        <f t="shared" si="5"/>
        <v>3120</v>
      </c>
      <c r="M31" s="70">
        <v>0</v>
      </c>
      <c r="N31" s="70">
        <f t="shared" si="6"/>
        <v>3490.92</v>
      </c>
      <c r="O31" s="64"/>
      <c r="P31" s="71">
        <v>101.1</v>
      </c>
      <c r="Q31" s="72">
        <v>0</v>
      </c>
      <c r="R31" s="72">
        <v>450.53000000000003</v>
      </c>
      <c r="S31" s="72">
        <v>912.86</v>
      </c>
      <c r="T31" s="72">
        <v>11201.935999999998</v>
      </c>
      <c r="U31" s="72">
        <v>8961.5488</v>
      </c>
      <c r="V31" s="70">
        <v>683.28</v>
      </c>
      <c r="W31" s="72">
        <v>27792.876000000004</v>
      </c>
      <c r="X31" s="70">
        <v>3120</v>
      </c>
      <c r="Y31" s="70">
        <v>0</v>
      </c>
      <c r="Z31" s="70">
        <v>3490.9235620000004</v>
      </c>
    </row>
    <row r="32" spans="1:26" ht="12.75">
      <c r="A32" s="64"/>
      <c r="B32" s="68">
        <v>30</v>
      </c>
      <c r="C32" s="77" t="s">
        <v>60</v>
      </c>
      <c r="D32" s="79">
        <v>144.5</v>
      </c>
      <c r="E32" s="70">
        <f t="shared" si="0"/>
        <v>0</v>
      </c>
      <c r="F32" s="70">
        <f t="shared" si="1"/>
        <v>450.53000000000003</v>
      </c>
      <c r="G32" s="70">
        <f t="shared" si="1"/>
        <v>912.86</v>
      </c>
      <c r="H32" s="70">
        <f t="shared" si="2"/>
        <v>15970.37</v>
      </c>
      <c r="I32" s="70">
        <f t="shared" si="2"/>
        <v>12776.29</v>
      </c>
      <c r="J32" s="70">
        <f t="shared" si="3"/>
        <v>635.7</v>
      </c>
      <c r="K32" s="70">
        <f t="shared" si="4"/>
        <v>27792.88</v>
      </c>
      <c r="L32" s="70">
        <f t="shared" si="5"/>
        <v>3120</v>
      </c>
      <c r="M32" s="70">
        <v>0</v>
      </c>
      <c r="N32" s="70">
        <f t="shared" si="6"/>
        <v>3487.16</v>
      </c>
      <c r="O32" s="64"/>
      <c r="P32" s="71">
        <v>144.5</v>
      </c>
      <c r="Q32" s="72">
        <v>0</v>
      </c>
      <c r="R32" s="72">
        <v>450.53000000000003</v>
      </c>
      <c r="S32" s="72">
        <v>912.86</v>
      </c>
      <c r="T32" s="72">
        <v>15970.367999999999</v>
      </c>
      <c r="U32" s="72">
        <v>12776.294399999999</v>
      </c>
      <c r="V32" s="70">
        <v>635.7</v>
      </c>
      <c r="W32" s="72">
        <v>27792.876000000004</v>
      </c>
      <c r="X32" s="70">
        <v>3120</v>
      </c>
      <c r="Y32" s="70">
        <v>0</v>
      </c>
      <c r="Z32" s="70">
        <v>3487.1567952083337</v>
      </c>
    </row>
    <row r="33" spans="1:26" ht="12.75">
      <c r="A33" s="64"/>
      <c r="B33" s="68">
        <v>31</v>
      </c>
      <c r="C33" s="77" t="s">
        <v>61</v>
      </c>
      <c r="D33" s="79">
        <v>124.69999999999999</v>
      </c>
      <c r="E33" s="70">
        <f t="shared" si="0"/>
        <v>0</v>
      </c>
      <c r="F33" s="70">
        <f t="shared" si="1"/>
        <v>450.53000000000003</v>
      </c>
      <c r="G33" s="70">
        <f t="shared" si="1"/>
        <v>912.86</v>
      </c>
      <c r="H33" s="70">
        <f t="shared" si="2"/>
        <v>13310.63</v>
      </c>
      <c r="I33" s="70">
        <f t="shared" si="2"/>
        <v>10648.5</v>
      </c>
      <c r="J33" s="70">
        <f t="shared" si="3"/>
        <v>683.28</v>
      </c>
      <c r="K33" s="70">
        <f t="shared" si="4"/>
        <v>27792.88</v>
      </c>
      <c r="L33" s="70">
        <f t="shared" si="5"/>
        <v>3120</v>
      </c>
      <c r="M33" s="70">
        <v>0</v>
      </c>
      <c r="N33" s="70">
        <f t="shared" si="6"/>
        <v>3636.38</v>
      </c>
      <c r="O33" s="64"/>
      <c r="P33" s="71">
        <v>124.69999999999999</v>
      </c>
      <c r="Q33" s="72">
        <v>0</v>
      </c>
      <c r="R33" s="72">
        <v>450.53000000000003</v>
      </c>
      <c r="S33" s="72">
        <v>912.86</v>
      </c>
      <c r="T33" s="72">
        <v>13310.62933333333</v>
      </c>
      <c r="U33" s="72">
        <v>10648.503466666669</v>
      </c>
      <c r="V33" s="70">
        <v>683.28</v>
      </c>
      <c r="W33" s="72">
        <v>27792.876000000004</v>
      </c>
      <c r="X33" s="70">
        <v>3120</v>
      </c>
      <c r="Y33" s="70">
        <v>0</v>
      </c>
      <c r="Z33" s="70">
        <v>3636.378710416667</v>
      </c>
    </row>
    <row r="34" spans="1:26" ht="12.75">
      <c r="A34" s="64"/>
      <c r="B34" s="68">
        <v>32</v>
      </c>
      <c r="C34" s="77" t="s">
        <v>62</v>
      </c>
      <c r="D34" s="79">
        <v>148.7</v>
      </c>
      <c r="E34" s="70">
        <f t="shared" si="0"/>
        <v>0</v>
      </c>
      <c r="F34" s="70">
        <f t="shared" si="1"/>
        <v>450.53000000000003</v>
      </c>
      <c r="G34" s="70">
        <f t="shared" si="1"/>
        <v>981.9</v>
      </c>
      <c r="H34" s="70">
        <f t="shared" si="2"/>
        <v>23695.67</v>
      </c>
      <c r="I34" s="70">
        <f t="shared" si="2"/>
        <v>14217.4</v>
      </c>
      <c r="J34" s="70">
        <f t="shared" si="3"/>
        <v>790.34</v>
      </c>
      <c r="K34" s="70">
        <f t="shared" si="4"/>
        <v>38595.72</v>
      </c>
      <c r="L34" s="70">
        <f t="shared" si="5"/>
        <v>3120</v>
      </c>
      <c r="M34" s="70">
        <v>0</v>
      </c>
      <c r="N34" s="70">
        <f t="shared" si="6"/>
        <v>7545.66</v>
      </c>
      <c r="O34" s="64"/>
      <c r="P34" s="71">
        <v>148.7</v>
      </c>
      <c r="Q34" s="72">
        <v>0</v>
      </c>
      <c r="R34" s="72">
        <v>450.53000000000003</v>
      </c>
      <c r="S34" s="72">
        <v>981.9</v>
      </c>
      <c r="T34" s="72">
        <v>23695.672727272726</v>
      </c>
      <c r="U34" s="72">
        <v>14217.403636363637</v>
      </c>
      <c r="V34" s="70">
        <v>790.34</v>
      </c>
      <c r="W34" s="72">
        <v>38595.719999999994</v>
      </c>
      <c r="X34" s="70">
        <v>3120</v>
      </c>
      <c r="Y34" s="70">
        <v>0</v>
      </c>
      <c r="Z34" s="70">
        <v>7545.6635480956265</v>
      </c>
    </row>
    <row r="35" spans="1:26" ht="12.75">
      <c r="A35" s="64"/>
      <c r="B35" s="68">
        <v>33</v>
      </c>
      <c r="C35" s="77" t="s">
        <v>63</v>
      </c>
      <c r="D35" s="79">
        <v>230.2</v>
      </c>
      <c r="E35" s="70">
        <f t="shared" si="0"/>
        <v>0</v>
      </c>
      <c r="F35" s="70">
        <f t="shared" si="1"/>
        <v>450.53000000000003</v>
      </c>
      <c r="G35" s="70">
        <f t="shared" si="1"/>
        <v>912.86</v>
      </c>
      <c r="H35" s="70">
        <f t="shared" si="2"/>
        <v>23846.14</v>
      </c>
      <c r="I35" s="70">
        <f t="shared" si="2"/>
        <v>19076.91</v>
      </c>
      <c r="J35" s="70">
        <f t="shared" si="3"/>
        <v>683.28</v>
      </c>
      <c r="K35" s="70">
        <f t="shared" si="4"/>
        <v>27792.88</v>
      </c>
      <c r="L35" s="70">
        <f t="shared" si="5"/>
        <v>3120</v>
      </c>
      <c r="M35" s="70">
        <v>0</v>
      </c>
      <c r="N35" s="70">
        <f t="shared" si="6"/>
        <v>5090.93</v>
      </c>
      <c r="O35" s="64"/>
      <c r="P35" s="71">
        <v>230.2</v>
      </c>
      <c r="Q35" s="72">
        <v>0</v>
      </c>
      <c r="R35" s="72">
        <v>450.53000000000003</v>
      </c>
      <c r="S35" s="72">
        <v>912.86</v>
      </c>
      <c r="T35" s="72">
        <v>23846.138666666666</v>
      </c>
      <c r="U35" s="72">
        <v>19076.910933333336</v>
      </c>
      <c r="V35" s="70">
        <v>683.28</v>
      </c>
      <c r="W35" s="72">
        <v>27792.876000000004</v>
      </c>
      <c r="X35" s="70">
        <v>3120</v>
      </c>
      <c r="Y35" s="70">
        <v>0</v>
      </c>
      <c r="Z35" s="70">
        <v>5090.930194583334</v>
      </c>
    </row>
    <row r="36" spans="1:26" ht="12.75">
      <c r="A36" s="64"/>
      <c r="B36" s="68">
        <v>34</v>
      </c>
      <c r="C36" s="77" t="s">
        <v>64</v>
      </c>
      <c r="D36" s="79">
        <v>155.25</v>
      </c>
      <c r="E36" s="70">
        <f t="shared" si="0"/>
        <v>0</v>
      </c>
      <c r="F36" s="70">
        <f t="shared" si="1"/>
        <v>450.53000000000003</v>
      </c>
      <c r="G36" s="70">
        <f t="shared" si="1"/>
        <v>912.86</v>
      </c>
      <c r="H36" s="70">
        <f t="shared" si="2"/>
        <v>15922.62</v>
      </c>
      <c r="I36" s="70">
        <f t="shared" si="2"/>
        <v>12738.1</v>
      </c>
      <c r="J36" s="70">
        <f t="shared" si="3"/>
        <v>683.28</v>
      </c>
      <c r="K36" s="70">
        <f t="shared" si="4"/>
        <v>27792.88</v>
      </c>
      <c r="L36" s="70">
        <f t="shared" si="5"/>
        <v>3120</v>
      </c>
      <c r="M36" s="70">
        <v>0</v>
      </c>
      <c r="N36" s="70">
        <f t="shared" si="6"/>
        <v>4000.02</v>
      </c>
      <c r="O36" s="64"/>
      <c r="P36" s="71">
        <v>155.25</v>
      </c>
      <c r="Q36" s="72">
        <v>0</v>
      </c>
      <c r="R36" s="72">
        <v>450.53000000000003</v>
      </c>
      <c r="S36" s="72">
        <v>912.86</v>
      </c>
      <c r="T36" s="72">
        <v>15922.623999999996</v>
      </c>
      <c r="U36" s="72">
        <v>12738.099199999999</v>
      </c>
      <c r="V36" s="70">
        <v>683.28</v>
      </c>
      <c r="W36" s="72">
        <v>27792.876000000004</v>
      </c>
      <c r="X36" s="70">
        <v>3120</v>
      </c>
      <c r="Y36" s="70">
        <v>0</v>
      </c>
      <c r="Z36" s="70">
        <v>4000.0165814583333</v>
      </c>
    </row>
    <row r="37" spans="1:26" ht="12.75">
      <c r="A37" s="64"/>
      <c r="B37" s="68">
        <v>35</v>
      </c>
      <c r="C37" s="77" t="s">
        <v>65</v>
      </c>
      <c r="D37" s="79">
        <v>116.88</v>
      </c>
      <c r="E37" s="70">
        <f t="shared" si="0"/>
        <v>0</v>
      </c>
      <c r="F37" s="70">
        <f t="shared" si="1"/>
        <v>450.53000000000003</v>
      </c>
      <c r="G37" s="70">
        <f t="shared" si="1"/>
        <v>912.86</v>
      </c>
      <c r="H37" s="70">
        <f t="shared" si="2"/>
        <v>12781.47</v>
      </c>
      <c r="I37" s="70">
        <f t="shared" si="2"/>
        <v>10225.17</v>
      </c>
      <c r="J37" s="70">
        <f t="shared" si="3"/>
        <v>683.28</v>
      </c>
      <c r="K37" s="70">
        <f t="shared" si="4"/>
        <v>27792.88</v>
      </c>
      <c r="L37" s="70">
        <f t="shared" si="5"/>
        <v>3120</v>
      </c>
      <c r="M37" s="70">
        <v>0</v>
      </c>
      <c r="N37" s="70">
        <f t="shared" si="6"/>
        <v>3636.38</v>
      </c>
      <c r="O37" s="64"/>
      <c r="P37" s="71">
        <v>116.88</v>
      </c>
      <c r="Q37" s="72">
        <v>0</v>
      </c>
      <c r="R37" s="72">
        <v>450.53000000000003</v>
      </c>
      <c r="S37" s="72">
        <v>912.86</v>
      </c>
      <c r="T37" s="72">
        <v>12781.466666666667</v>
      </c>
      <c r="U37" s="72">
        <v>10225.173333333334</v>
      </c>
      <c r="V37" s="70">
        <v>683.28</v>
      </c>
      <c r="W37" s="72">
        <v>27792.876000000004</v>
      </c>
      <c r="X37" s="70">
        <v>3120</v>
      </c>
      <c r="Y37" s="70">
        <v>0</v>
      </c>
      <c r="Z37" s="70">
        <v>3636.378710416667</v>
      </c>
    </row>
    <row r="38" spans="1:26" ht="12.75">
      <c r="A38" s="64"/>
      <c r="B38" s="68">
        <v>36</v>
      </c>
      <c r="C38" s="77" t="s">
        <v>66</v>
      </c>
      <c r="D38" s="79">
        <v>53.55</v>
      </c>
      <c r="E38" s="70">
        <f t="shared" si="0"/>
        <v>0</v>
      </c>
      <c r="F38" s="70">
        <f t="shared" si="1"/>
        <v>450.53000000000003</v>
      </c>
      <c r="G38" s="70">
        <f t="shared" si="1"/>
        <v>981.9</v>
      </c>
      <c r="H38" s="70">
        <f t="shared" si="2"/>
        <v>11126.34</v>
      </c>
      <c r="I38" s="70">
        <f t="shared" si="2"/>
        <v>7788.44</v>
      </c>
      <c r="J38" s="70">
        <f t="shared" si="3"/>
        <v>1028.23</v>
      </c>
      <c r="K38" s="70">
        <f t="shared" si="4"/>
        <v>57780.83</v>
      </c>
      <c r="L38" s="70">
        <f t="shared" si="5"/>
        <v>3120</v>
      </c>
      <c r="M38" s="70">
        <v>0</v>
      </c>
      <c r="N38" s="70">
        <f t="shared" si="6"/>
        <v>8671.63</v>
      </c>
      <c r="O38" s="64"/>
      <c r="P38" s="71">
        <v>53.55</v>
      </c>
      <c r="Q38" s="72">
        <v>0</v>
      </c>
      <c r="R38" s="72">
        <v>450.53000000000003</v>
      </c>
      <c r="S38" s="72">
        <v>981.9</v>
      </c>
      <c r="T38" s="72">
        <v>11126.341333333332</v>
      </c>
      <c r="U38" s="72">
        <v>7788.438933333333</v>
      </c>
      <c r="V38" s="70">
        <v>1028.23</v>
      </c>
      <c r="W38" s="72">
        <v>57780.827999999994</v>
      </c>
      <c r="X38" s="70">
        <v>3120</v>
      </c>
      <c r="Y38" s="70">
        <v>0</v>
      </c>
      <c r="Z38" s="73">
        <v>8671.6340813</v>
      </c>
    </row>
    <row r="39" spans="1:26" ht="12.75">
      <c r="A39" s="64"/>
      <c r="B39" s="68">
        <v>37</v>
      </c>
      <c r="C39" s="76" t="s">
        <v>67</v>
      </c>
      <c r="D39" s="78">
        <v>83.9</v>
      </c>
      <c r="E39" s="70">
        <f t="shared" si="0"/>
        <v>0</v>
      </c>
      <c r="F39" s="70">
        <f t="shared" si="1"/>
        <v>450.53000000000003</v>
      </c>
      <c r="G39" s="70">
        <f t="shared" si="1"/>
        <v>912.86</v>
      </c>
      <c r="H39" s="70">
        <f t="shared" si="2"/>
        <v>8631.72</v>
      </c>
      <c r="I39" s="70">
        <f t="shared" si="2"/>
        <v>6905.37</v>
      </c>
      <c r="J39" s="70">
        <f t="shared" si="3"/>
        <v>683.28</v>
      </c>
      <c r="K39" s="70">
        <f t="shared" si="4"/>
        <v>27792.88</v>
      </c>
      <c r="L39" s="70">
        <f t="shared" si="5"/>
        <v>3120</v>
      </c>
      <c r="M39" s="70">
        <v>0</v>
      </c>
      <c r="N39" s="70">
        <f t="shared" si="6"/>
        <v>3490.92</v>
      </c>
      <c r="O39" s="64"/>
      <c r="P39" s="69">
        <v>83.9</v>
      </c>
      <c r="Q39" s="70">
        <v>0</v>
      </c>
      <c r="R39" s="70">
        <v>450.53000000000003</v>
      </c>
      <c r="S39" s="70">
        <v>912.86</v>
      </c>
      <c r="T39" s="70">
        <v>8631.717333333334</v>
      </c>
      <c r="U39" s="70">
        <v>6905.373866666666</v>
      </c>
      <c r="V39" s="70">
        <v>683.28</v>
      </c>
      <c r="W39" s="70">
        <v>27792.876000000004</v>
      </c>
      <c r="X39" s="70">
        <v>3120</v>
      </c>
      <c r="Y39" s="70">
        <v>0</v>
      </c>
      <c r="Z39" s="70">
        <v>3490.9235620000004</v>
      </c>
    </row>
    <row r="40" spans="1:26" ht="12.75">
      <c r="A40" s="64"/>
      <c r="B40" s="68">
        <v>38</v>
      </c>
      <c r="C40" s="76" t="s">
        <v>68</v>
      </c>
      <c r="D40" s="78">
        <v>96.65</v>
      </c>
      <c r="E40" s="70">
        <f t="shared" si="0"/>
        <v>0</v>
      </c>
      <c r="F40" s="70">
        <f t="shared" si="1"/>
        <v>450.53000000000003</v>
      </c>
      <c r="G40" s="70">
        <f t="shared" si="1"/>
        <v>981.9</v>
      </c>
      <c r="H40" s="70">
        <f t="shared" si="2"/>
        <v>15858.6</v>
      </c>
      <c r="I40" s="70">
        <f t="shared" si="2"/>
        <v>9515.16</v>
      </c>
      <c r="J40" s="70">
        <f t="shared" si="3"/>
        <v>790.34</v>
      </c>
      <c r="K40" s="70">
        <f t="shared" si="4"/>
        <v>38595.72</v>
      </c>
      <c r="L40" s="70">
        <f t="shared" si="5"/>
        <v>3120</v>
      </c>
      <c r="M40" s="70">
        <v>0</v>
      </c>
      <c r="N40" s="70">
        <f t="shared" si="6"/>
        <v>6354.24</v>
      </c>
      <c r="O40" s="64"/>
      <c r="P40" s="69">
        <v>96.65</v>
      </c>
      <c r="Q40" s="70">
        <v>0</v>
      </c>
      <c r="R40" s="70">
        <v>450.53000000000003</v>
      </c>
      <c r="S40" s="70">
        <v>981.9</v>
      </c>
      <c r="T40" s="70">
        <v>15858.603636363638</v>
      </c>
      <c r="U40" s="70">
        <v>9515.162181818183</v>
      </c>
      <c r="V40" s="70">
        <v>790.34</v>
      </c>
      <c r="W40" s="70">
        <v>38595.719999999994</v>
      </c>
      <c r="X40" s="70">
        <v>3120</v>
      </c>
      <c r="Y40" s="70">
        <v>0</v>
      </c>
      <c r="Z40" s="70">
        <v>6354.242987870001</v>
      </c>
    </row>
    <row r="41" spans="1:26" ht="12.75">
      <c r="A41" s="64"/>
      <c r="B41" s="68">
        <v>39</v>
      </c>
      <c r="C41" s="76" t="s">
        <v>69</v>
      </c>
      <c r="D41" s="78">
        <v>119.5</v>
      </c>
      <c r="E41" s="70">
        <f t="shared" si="0"/>
        <v>0</v>
      </c>
      <c r="F41" s="70">
        <f t="shared" si="1"/>
        <v>450.53000000000003</v>
      </c>
      <c r="G41" s="70">
        <f t="shared" si="1"/>
        <v>912.86</v>
      </c>
      <c r="H41" s="70">
        <f t="shared" si="2"/>
        <v>13117.66</v>
      </c>
      <c r="I41" s="70">
        <f t="shared" si="2"/>
        <v>10494.13</v>
      </c>
      <c r="J41" s="70">
        <f t="shared" si="3"/>
        <v>635.7</v>
      </c>
      <c r="K41" s="70">
        <f t="shared" si="4"/>
        <v>27792.88</v>
      </c>
      <c r="L41" s="70">
        <f t="shared" si="5"/>
        <v>3120</v>
      </c>
      <c r="M41" s="70">
        <v>0</v>
      </c>
      <c r="N41" s="70">
        <f t="shared" si="6"/>
        <v>3066.29</v>
      </c>
      <c r="O41" s="64"/>
      <c r="P41" s="69">
        <v>119.5</v>
      </c>
      <c r="Q41" s="70">
        <v>0</v>
      </c>
      <c r="R41" s="70">
        <v>450.53000000000003</v>
      </c>
      <c r="S41" s="70">
        <v>912.86</v>
      </c>
      <c r="T41" s="70">
        <v>13117.664</v>
      </c>
      <c r="U41" s="70">
        <v>10494.1312</v>
      </c>
      <c r="V41" s="70">
        <v>635.7</v>
      </c>
      <c r="W41" s="70">
        <v>27792.876000000004</v>
      </c>
      <c r="X41" s="70">
        <v>3120</v>
      </c>
      <c r="Y41" s="70">
        <v>0</v>
      </c>
      <c r="Z41" s="70">
        <v>3066.2930440625005</v>
      </c>
    </row>
    <row r="42" spans="1:19" ht="12.75">
      <c r="A42" s="64"/>
      <c r="B42" s="65"/>
      <c r="C42" s="6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.75">
      <c r="A43" s="64"/>
      <c r="B43" s="65"/>
      <c r="C43" s="66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.75">
      <c r="A44" s="64"/>
      <c r="B44" s="65"/>
      <c r="C44" s="6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.75">
      <c r="A45" s="64"/>
      <c r="B45" s="65"/>
      <c r="C45" s="6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.75">
      <c r="A46" s="64"/>
      <c r="B46" s="65"/>
      <c r="C46" s="6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.75">
      <c r="A47" s="64"/>
      <c r="B47" s="65"/>
      <c r="C47" s="66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.75">
      <c r="A48" s="64"/>
      <c r="B48" s="65"/>
      <c r="C48" s="6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.75">
      <c r="A49" s="64"/>
      <c r="B49" s="65"/>
      <c r="C49" s="66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.75">
      <c r="A50" s="64"/>
      <c r="B50" s="65"/>
      <c r="C50" s="66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.75">
      <c r="A51" s="64"/>
      <c r="B51" s="65"/>
      <c r="C51" s="66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.75">
      <c r="A52" s="64"/>
      <c r="B52" s="65"/>
      <c r="C52" s="66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.75">
      <c r="A53" s="64"/>
      <c r="B53" s="65"/>
      <c r="C53" s="66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.75">
      <c r="A54" s="64"/>
      <c r="B54" s="65"/>
      <c r="C54" s="66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.75">
      <c r="A55" s="64"/>
      <c r="B55" s="65"/>
      <c r="C55" s="6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.75">
      <c r="A56" s="64"/>
      <c r="B56" s="65"/>
      <c r="C56" s="66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.75">
      <c r="A57" s="64"/>
      <c r="B57" s="65"/>
      <c r="C57" s="66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.75">
      <c r="A58" s="64"/>
      <c r="B58" s="65"/>
      <c r="C58" s="66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.75">
      <c r="A59" s="64"/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.75">
      <c r="A60" s="64"/>
      <c r="B60" s="65"/>
      <c r="C60" s="66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.75">
      <c r="A61" s="64"/>
      <c r="B61" s="65"/>
      <c r="C61" s="66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.75">
      <c r="A62" s="64"/>
      <c r="B62" s="65"/>
      <c r="C62" s="66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.75">
      <c r="A63" s="64"/>
      <c r="B63" s="65"/>
      <c r="C63" s="66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.75">
      <c r="A64" s="64"/>
      <c r="B64" s="65"/>
      <c r="C64" s="66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.75">
      <c r="A65" s="64"/>
      <c r="B65" s="65"/>
      <c r="C65" s="66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.75">
      <c r="A66" s="64"/>
      <c r="B66" s="65"/>
      <c r="C66" s="66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.75">
      <c r="A67" s="64"/>
      <c r="B67" s="65"/>
      <c r="C67" s="66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.75">
      <c r="A68" s="64"/>
      <c r="B68" s="65"/>
      <c r="C68" s="66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.75">
      <c r="A69" s="64"/>
      <c r="B69" s="65"/>
      <c r="C69" s="66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.75">
      <c r="A70" s="64"/>
      <c r="B70" s="65"/>
      <c r="C70" s="66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.75">
      <c r="A71" s="64"/>
      <c r="B71" s="65"/>
      <c r="C71" s="66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.75">
      <c r="A72" s="64"/>
      <c r="B72" s="65"/>
      <c r="C72" s="66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.75">
      <c r="A73" s="64"/>
      <c r="B73" s="65"/>
      <c r="C73" s="66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.75">
      <c r="A74" s="64"/>
      <c r="B74" s="65"/>
      <c r="C74" s="66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.75">
      <c r="A75" s="64"/>
      <c r="B75" s="65"/>
      <c r="C75" s="66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.75">
      <c r="A76" s="64"/>
      <c r="B76" s="65"/>
      <c r="C76" s="66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12.75">
      <c r="A77" s="64"/>
      <c r="B77" s="65"/>
      <c r="C77" s="66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2.75">
      <c r="A78" s="64"/>
      <c r="B78" s="65"/>
      <c r="C78" s="66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12.75">
      <c r="A79" s="64"/>
      <c r="B79" s="65"/>
      <c r="C79" s="66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5"/>
      <c r="C80" s="66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12.75">
      <c r="A81" s="64"/>
      <c r="B81" s="65"/>
      <c r="C81" s="66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12.75">
      <c r="A82" s="64"/>
      <c r="B82" s="65"/>
      <c r="C82" s="66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19" ht="12.75">
      <c r="A83" s="64"/>
      <c r="B83" s="65"/>
      <c r="C83" s="66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19" ht="12.75">
      <c r="A84" s="64"/>
      <c r="B84" s="65"/>
      <c r="C84" s="66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19" ht="12.75">
      <c r="A85" s="64"/>
      <c r="B85" s="65"/>
      <c r="C85" s="66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12.75">
      <c r="A86" s="64"/>
      <c r="B86" s="65"/>
      <c r="C86" s="66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 ht="12.75">
      <c r="A87" s="64"/>
      <c r="B87" s="65"/>
      <c r="C87" s="66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19" ht="12.75">
      <c r="A88" s="64"/>
      <c r="B88" s="65"/>
      <c r="C88" s="66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12.75">
      <c r="A89" s="64"/>
      <c r="B89" s="65"/>
      <c r="C89" s="66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19" ht="12.75">
      <c r="A90" s="64"/>
      <c r="B90" s="65"/>
      <c r="C90" s="66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19" ht="12.75">
      <c r="A91" s="64"/>
      <c r="B91" s="65"/>
      <c r="C91" s="66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 ht="12.75">
      <c r="A92" s="64"/>
      <c r="B92" s="65"/>
      <c r="C92" s="66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19" ht="12.75">
      <c r="A93" s="64"/>
      <c r="B93" s="65"/>
      <c r="C93" s="66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1:19" ht="12.75">
      <c r="A94" s="64"/>
      <c r="B94" s="65"/>
      <c r="C94" s="66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</row>
    <row r="95" spans="1:19" ht="12.75">
      <c r="A95" s="64"/>
      <c r="B95" s="65"/>
      <c r="C95" s="66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</row>
    <row r="96" spans="1:19" ht="12.75">
      <c r="A96" s="64"/>
      <c r="B96" s="65"/>
      <c r="C96" s="66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</row>
    <row r="97" spans="1:19" ht="12.75">
      <c r="A97" s="64"/>
      <c r="B97" s="65"/>
      <c r="C97" s="66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 ht="12.75">
      <c r="A98" s="64"/>
      <c r="B98" s="65"/>
      <c r="C98" s="66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</row>
    <row r="99" spans="1:19" ht="12.75">
      <c r="A99" s="64"/>
      <c r="B99" s="65"/>
      <c r="C99" s="66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</row>
    <row r="100" spans="1:19" ht="12.75">
      <c r="A100" s="64"/>
      <c r="B100" s="65"/>
      <c r="C100" s="66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:19" ht="12.75">
      <c r="A101" s="64"/>
      <c r="B101" s="65"/>
      <c r="C101" s="66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:19" ht="12.75">
      <c r="A102" s="64"/>
      <c r="B102" s="65"/>
      <c r="C102" s="66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:19" ht="12.75">
      <c r="A103" s="64"/>
      <c r="B103" s="65"/>
      <c r="C103" s="66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:19" ht="12.75">
      <c r="A104" s="64"/>
      <c r="B104" s="65"/>
      <c r="C104" s="66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:19" ht="12.75">
      <c r="A105" s="64"/>
      <c r="B105" s="65"/>
      <c r="C105" s="66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 ht="12.75">
      <c r="A106" s="64"/>
      <c r="B106" s="65"/>
      <c r="C106" s="66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:19" ht="12.75">
      <c r="A107" s="64"/>
      <c r="B107" s="65"/>
      <c r="C107" s="66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:19" ht="12.75">
      <c r="A108" s="64"/>
      <c r="B108" s="65"/>
      <c r="C108" s="66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:19" ht="12.75">
      <c r="A109" s="64"/>
      <c r="B109" s="65"/>
      <c r="C109" s="66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 ht="12.75">
      <c r="A110" s="64"/>
      <c r="B110" s="65"/>
      <c r="C110" s="66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:19" ht="12.75">
      <c r="A111" s="64"/>
      <c r="B111" s="65"/>
      <c r="C111" s="66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:19" ht="12.75">
      <c r="A112" s="64"/>
      <c r="B112" s="65"/>
      <c r="C112" s="66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:19" ht="12.75">
      <c r="A113" s="64"/>
      <c r="B113" s="65"/>
      <c r="C113" s="66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 ht="12.75">
      <c r="A114" s="64"/>
      <c r="B114" s="65"/>
      <c r="C114" s="66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:19" ht="12.75">
      <c r="A115" s="64"/>
      <c r="B115" s="65"/>
      <c r="C115" s="66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:19" ht="12.75">
      <c r="A116" s="64"/>
      <c r="B116" s="65"/>
      <c r="C116" s="66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:19" ht="12.75">
      <c r="A117" s="64"/>
      <c r="B117" s="65"/>
      <c r="C117" s="66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</row>
    <row r="118" spans="1:19" ht="12.75">
      <c r="A118" s="64"/>
      <c r="B118" s="65"/>
      <c r="C118" s="66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:19" ht="12.75">
      <c r="A119" s="64"/>
      <c r="B119" s="65"/>
      <c r="C119" s="66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:19" ht="12.75">
      <c r="A120" s="64"/>
      <c r="B120" s="65"/>
      <c r="C120" s="66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 ht="12.75">
      <c r="A121" s="64"/>
      <c r="B121" s="65"/>
      <c r="C121" s="66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:19" ht="12.75">
      <c r="A122" s="64"/>
      <c r="B122" s="65"/>
      <c r="C122" s="66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 ht="12.75">
      <c r="A123" s="64"/>
      <c r="B123" s="65"/>
      <c r="C123" s="66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:19" ht="12.75">
      <c r="A124" s="64"/>
      <c r="B124" s="65"/>
      <c r="C124" s="66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2.75">
      <c r="A125" s="64"/>
      <c r="B125" s="65"/>
      <c r="C125" s="66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:19" ht="12.75">
      <c r="A126" s="64"/>
      <c r="B126" s="65"/>
      <c r="C126" s="66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:19" ht="12.75">
      <c r="A127" s="64"/>
      <c r="B127" s="65"/>
      <c r="C127" s="66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:19" ht="12.75">
      <c r="A128" s="64"/>
      <c r="B128" s="65"/>
      <c r="C128" s="66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2.75">
      <c r="A129" s="64"/>
      <c r="B129" s="65"/>
      <c r="C129" s="66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:19" ht="12.75">
      <c r="A130" s="64"/>
      <c r="B130" s="65"/>
      <c r="C130" s="66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:19" ht="12.75">
      <c r="A131" s="64"/>
      <c r="B131" s="65"/>
      <c r="C131" s="66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:19" ht="12.75">
      <c r="A132" s="64"/>
      <c r="B132" s="65"/>
      <c r="C132" s="66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:19" ht="12.75">
      <c r="A133" s="64"/>
      <c r="B133" s="65"/>
      <c r="C133" s="66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 ht="12.75">
      <c r="A134" s="64"/>
      <c r="B134" s="65"/>
      <c r="C134" s="66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:19" ht="12.75">
      <c r="A135" s="64"/>
      <c r="B135" s="65"/>
      <c r="C135" s="66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:19" ht="12.75">
      <c r="A136" s="64"/>
      <c r="B136" s="65"/>
      <c r="C136" s="66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:19" ht="12.75">
      <c r="A137" s="64"/>
      <c r="B137" s="65"/>
      <c r="C137" s="66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 ht="12.75">
      <c r="A138" s="64"/>
      <c r="B138" s="65"/>
      <c r="C138" s="66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ht="12.75">
      <c r="A139" s="64"/>
      <c r="B139" s="65"/>
      <c r="C139" s="66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:19" ht="12.75">
      <c r="A140" s="64"/>
      <c r="B140" s="65"/>
      <c r="C140" s="66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2.75">
      <c r="A141" s="64"/>
      <c r="B141" s="65"/>
      <c r="C141" s="66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ht="12.75">
      <c r="A142" s="64"/>
      <c r="B142" s="65"/>
      <c r="C142" s="66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2.75">
      <c r="A143" s="64"/>
      <c r="B143" s="65"/>
      <c r="C143" s="66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2.75">
      <c r="A144" s="64"/>
      <c r="B144" s="65"/>
      <c r="C144" s="66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12.75">
      <c r="A145" s="64"/>
      <c r="B145" s="65"/>
      <c r="C145" s="66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12.75">
      <c r="A146" s="64"/>
      <c r="B146" s="65"/>
      <c r="C146" s="66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ht="12.75">
      <c r="A147" s="64"/>
      <c r="B147" s="65"/>
      <c r="C147" s="66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ht="12.75">
      <c r="A148" s="64"/>
      <c r="B148" s="65"/>
      <c r="C148" s="66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:19" ht="12.75">
      <c r="A149" s="64"/>
      <c r="B149" s="65"/>
      <c r="C149" s="66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 ht="12.75">
      <c r="A150" s="64"/>
      <c r="B150" s="65"/>
      <c r="C150" s="66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19" ht="12.75">
      <c r="A151" s="64"/>
      <c r="B151" s="65"/>
      <c r="C151" s="66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:19" ht="12.75">
      <c r="A152" s="64"/>
      <c r="B152" s="65"/>
      <c r="C152" s="66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:19" ht="12.75">
      <c r="A153" s="64"/>
      <c r="B153" s="65"/>
      <c r="C153" s="66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:19" ht="12.75">
      <c r="A154" s="64"/>
      <c r="B154" s="65"/>
      <c r="C154" s="66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:19" ht="12.75">
      <c r="A155" s="64"/>
      <c r="B155" s="65"/>
      <c r="C155" s="66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:19" ht="12.75">
      <c r="A156" s="64"/>
      <c r="B156" s="65"/>
      <c r="C156" s="66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:19" ht="12.75">
      <c r="A157" s="64"/>
      <c r="B157" s="65"/>
      <c r="C157" s="66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:19" ht="12.75">
      <c r="A158" s="64"/>
      <c r="B158" s="65"/>
      <c r="C158" s="66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:19" ht="12.75">
      <c r="A159" s="64"/>
      <c r="B159" s="65"/>
      <c r="C159" s="66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:19" ht="12.75">
      <c r="A160" s="64"/>
      <c r="B160" s="65"/>
      <c r="C160" s="66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 ht="12.75">
      <c r="A161" s="64"/>
      <c r="B161" s="65"/>
      <c r="C161" s="66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</row>
    <row r="162" spans="1:19" ht="12.75">
      <c r="A162" s="64"/>
      <c r="B162" s="65"/>
      <c r="C162" s="66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</row>
    <row r="163" spans="1:19" ht="12.75">
      <c r="A163" s="64"/>
      <c r="B163" s="65"/>
      <c r="C163" s="66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</row>
    <row r="164" spans="1:19" ht="12.75">
      <c r="A164" s="64"/>
      <c r="B164" s="65"/>
      <c r="C164" s="66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</row>
    <row r="165" spans="1:19" ht="12.75">
      <c r="A165" s="64"/>
      <c r="B165" s="65"/>
      <c r="C165" s="66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:19" ht="12.75">
      <c r="A166" s="64"/>
      <c r="B166" s="65"/>
      <c r="C166" s="66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</row>
    <row r="167" spans="1:19" ht="12.75">
      <c r="A167" s="64"/>
      <c r="B167" s="65"/>
      <c r="C167" s="66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:19" ht="12.75">
      <c r="A168" s="64"/>
      <c r="B168" s="65"/>
      <c r="C168" s="66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</row>
    <row r="169" spans="1:19" ht="12.75">
      <c r="A169" s="64"/>
      <c r="B169" s="65"/>
      <c r="C169" s="66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</row>
    <row r="170" spans="1:19" ht="12.75">
      <c r="A170" s="64"/>
      <c r="B170" s="65"/>
      <c r="C170" s="66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ht="12.75">
      <c r="A171" s="64"/>
      <c r="B171" s="65"/>
      <c r="C171" s="66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</row>
    <row r="172" spans="1:19" ht="12.75">
      <c r="A172" s="64"/>
      <c r="B172" s="65"/>
      <c r="C172" s="66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:19" ht="12.75">
      <c r="A173" s="64"/>
      <c r="B173" s="65"/>
      <c r="C173" s="66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 ht="12.75">
      <c r="A174" s="64"/>
      <c r="B174" s="65"/>
      <c r="C174" s="66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:19" ht="12.75">
      <c r="A175" s="64"/>
      <c r="B175" s="65"/>
      <c r="C175" s="66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</row>
    <row r="176" spans="1:19" ht="12.75">
      <c r="A176" s="64"/>
      <c r="B176" s="65"/>
      <c r="C176" s="66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</row>
    <row r="177" spans="1:19" ht="12.75">
      <c r="A177" s="64"/>
      <c r="B177" s="65"/>
      <c r="C177" s="66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</row>
    <row r="178" spans="1:19" ht="12.75">
      <c r="A178" s="64"/>
      <c r="B178" s="65"/>
      <c r="C178" s="66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 ht="12.75">
      <c r="A179" s="64"/>
      <c r="B179" s="65"/>
      <c r="C179" s="66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:19" ht="12.75">
      <c r="A180" s="64"/>
      <c r="B180" s="65"/>
      <c r="C180" s="66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</row>
    <row r="181" spans="1:19" ht="12.75">
      <c r="A181" s="64"/>
      <c r="B181" s="65"/>
      <c r="C181" s="66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1:19" ht="12.75">
      <c r="A182" s="64"/>
      <c r="B182" s="65"/>
      <c r="C182" s="66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</row>
    <row r="183" spans="1:19" ht="12.75">
      <c r="A183" s="64"/>
      <c r="B183" s="65"/>
      <c r="C183" s="66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:19" ht="12.75">
      <c r="A184" s="64"/>
      <c r="B184" s="65"/>
      <c r="C184" s="66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</row>
    <row r="185" spans="1:19" ht="12.75">
      <c r="A185" s="64"/>
      <c r="B185" s="65"/>
      <c r="C185" s="66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</row>
    <row r="186" spans="1:19" ht="12.75">
      <c r="A186" s="64"/>
      <c r="B186" s="65"/>
      <c r="C186" s="66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 ht="12.75">
      <c r="A187" s="64"/>
      <c r="B187" s="65"/>
      <c r="C187" s="66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</row>
    <row r="188" spans="1:19" ht="12.75">
      <c r="A188" s="64"/>
      <c r="B188" s="65"/>
      <c r="C188" s="66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</row>
    <row r="189" spans="1:19" ht="12.75">
      <c r="A189" s="64"/>
      <c r="B189" s="65"/>
      <c r="C189" s="66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</row>
    <row r="190" spans="1:19" ht="12.75">
      <c r="A190" s="64"/>
      <c r="B190" s="65"/>
      <c r="C190" s="66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</row>
    <row r="191" spans="1:19" ht="12.75">
      <c r="A191" s="64"/>
      <c r="B191" s="65"/>
      <c r="C191" s="66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</row>
    <row r="192" spans="1:19" ht="12.75">
      <c r="A192" s="64"/>
      <c r="B192" s="65"/>
      <c r="C192" s="66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</row>
    <row r="193" spans="1:19" ht="12.75">
      <c r="A193" s="64"/>
      <c r="B193" s="65"/>
      <c r="C193" s="66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</row>
    <row r="194" spans="1:19" ht="12.75">
      <c r="A194" s="64"/>
      <c r="B194" s="65"/>
      <c r="C194" s="66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ht="12.75">
      <c r="A195" s="64"/>
      <c r="B195" s="65"/>
      <c r="C195" s="66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</row>
    <row r="196" spans="1:19" ht="12.75">
      <c r="A196" s="64"/>
      <c r="B196" s="65"/>
      <c r="C196" s="66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</row>
    <row r="197" spans="1:19" ht="12.75">
      <c r="A197" s="64"/>
      <c r="B197" s="65"/>
      <c r="C197" s="66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</row>
    <row r="198" spans="1:19" ht="12.75">
      <c r="A198" s="64"/>
      <c r="B198" s="65"/>
      <c r="C198" s="66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Matias Feil</cp:lastModifiedBy>
  <cp:lastPrinted>2014-11-20T19:10:51Z</cp:lastPrinted>
  <dcterms:created xsi:type="dcterms:W3CDTF">2011-08-16T18:57:19Z</dcterms:created>
  <dcterms:modified xsi:type="dcterms:W3CDTF">2016-12-13T12:12:44Z</dcterms:modified>
  <cp:category/>
  <cp:version/>
  <cp:contentType/>
  <cp:contentStatus/>
</cp:coreProperties>
</file>