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COTAÇÃO" sheetId="1" r:id="rId1"/>
    <sheet name="Plan4" sheetId="2" state="hidden" r:id="rId2"/>
  </sheets>
  <definedNames>
    <definedName name="_xlfn.BAHTTEXT" hidden="1">#NAME?</definedName>
    <definedName name="_xlnm.Print_Area" localSheetId="0">'COTAÇÃO'!$B$2:$R$55</definedName>
  </definedNames>
  <calcPr fullCalcOnLoad="1"/>
</workbook>
</file>

<file path=xl/sharedStrings.xml><?xml version="1.0" encoding="utf-8"?>
<sst xmlns="http://schemas.openxmlformats.org/spreadsheetml/2006/main" count="71" uniqueCount="71">
  <si>
    <t>DEPRECIAÇÃO</t>
  </si>
  <si>
    <t>ENCARGOS DO VEÍCULO</t>
  </si>
  <si>
    <t>MANUTENÇÃO</t>
  </si>
  <si>
    <t>RECURSOS HUMANOS</t>
  </si>
  <si>
    <t>LUCRO</t>
  </si>
  <si>
    <t>DESPESAS ADMINISTRATIVAS</t>
  </si>
  <si>
    <t>VISTORIAS</t>
  </si>
  <si>
    <t>SEGURO DO SERVIÇO</t>
  </si>
  <si>
    <t>COMBUSTIVEL</t>
  </si>
  <si>
    <t>DESPESAS FINANCEIRAS</t>
  </si>
  <si>
    <t>__________________________</t>
  </si>
  <si>
    <t>RESUMO</t>
  </si>
  <si>
    <t>SECRETARIA MUNICIPAL DE EDUCAÇÃO</t>
  </si>
  <si>
    <t>PROPOSTA DE PREÇO</t>
  </si>
  <si>
    <t>LICITANTE:</t>
  </si>
  <si>
    <t>TRIBUTAÇÃO</t>
  </si>
  <si>
    <t>PERCENTUAL</t>
  </si>
  <si>
    <t>LINHA:</t>
  </si>
  <si>
    <t>KM TOTAL:</t>
  </si>
  <si>
    <t>IMPOSTO R$</t>
  </si>
  <si>
    <t>R$ CONTRATO ANUAL</t>
  </si>
  <si>
    <t>SIMPLES NACIONAL</t>
  </si>
  <si>
    <t>LUCRO PRESUMÍVEL</t>
  </si>
  <si>
    <t>LINHA</t>
  </si>
  <si>
    <t>VILA SANTO ANTÔNIO PARA E.E.E.F. COLMÉIA DO TRABALHO</t>
  </si>
  <si>
    <t>LINHAS 1, 2, 3, 4, 5 E 6 NORTE PARA E.E.E.F. 6 DE AGOSTO</t>
  </si>
  <si>
    <t>VILA SANTANA, LINHA BASE, LINHAS 2 E 3 OESTE PARA E.E.E.F. SANTANA</t>
  </si>
  <si>
    <t>LINHAS 3 A 10 LESTE PARA E.E.E.F. GIOVANA MARGARITA</t>
  </si>
  <si>
    <t>CNPJ/CPF:</t>
  </si>
  <si>
    <t>ITENS DE CUSTO</t>
  </si>
  <si>
    <t>PROPOSTA (R$)</t>
  </si>
  <si>
    <t>VALOR P.O. (R$)</t>
  </si>
  <si>
    <t>% CUSTO TOTAL</t>
  </si>
  <si>
    <t>FONTE IJUÍ, VILA CHORÃO, LINHAS 1, 2, 3, 4 E 5 NORTE PARA E.E.E.F. 24 DE FEVEREIRO</t>
  </si>
  <si>
    <t>RS-522 E BARREIRO PARA E.E.E.F. Nª SENHORA DA CONCEIÇÃO</t>
  </si>
  <si>
    <t>LINHAS 4, 5, 6, 7, E 8 LESTE PARA E.E.E.F. GIOVANA MARGARITA</t>
  </si>
  <si>
    <t>LINHAS 3, 4, 5 E 6 OESTE PARA E.E.E.F. SOUZA LOBO</t>
  </si>
  <si>
    <t>VILA ITAÍ, RINCÃO DOS MICHAEL, ARROIO LEÃO, LINHAS 3 E 5 OESTE PARA E.E.E.F. PEDRO MACIEL</t>
  </si>
  <si>
    <t>VILA CECATO, VILA MAUÁ, LINHAS 11 E 12 NORTE PARA E.M.F. JOAQUIM NABUCO</t>
  </si>
  <si>
    <t>LINHAS 3, 4, 5, 6 E 7 OESTE PARA E.E.E.F. SOUZA LOBO</t>
  </si>
  <si>
    <t>Ijuí, ____ de ________________ de 2013</t>
  </si>
  <si>
    <t>CAPÃO BONITO, LINHAS 5, 6, 7 E 8 NORTE PARA E.E.E.F. 6 DE AGOSTO E E.E.E.F. 24 DE FEVEREIRO</t>
  </si>
  <si>
    <t>LINHAS 2, 3 E 4 OESTE PARA E.T.E. 25 DE JULHO, E.M.F. RUY RAMOS E IMEAB</t>
  </si>
  <si>
    <t>RS-155, CAPÃO BONITO, VILA CECATO E VILA MAUÁ PARA E.M.F. JOAQUIM NABUCO</t>
  </si>
  <si>
    <t>RINCÃO DOS GOI E ALTO DA UNIÃO PARA E.E.E.F. MADRE STANISLÁ</t>
  </si>
  <si>
    <t>RS-155, LINHAS 2, 3 E 4 LESTE PARA E.E.E.F. SANTANA</t>
  </si>
  <si>
    <t>VILA ITAÍ E RS-342 PARA E.T.E. 25 DE JULHO E I.E.E. GUILHERME C. KOEHLER</t>
  </si>
  <si>
    <t>FAIXA VELHA, LINHA 2 LESTE, BR 285 E BAIRRO DAS CHACARAS PARA ESCOLAS DA ZONA URBANA</t>
  </si>
  <si>
    <t>BR-285, LINHAS 4, 5, 6, 7 E 8 LESTE PARA E.M.F. DAVI CANABARRO E IMEAB</t>
  </si>
  <si>
    <t>CHORÃO, LINHAS 5, 6, 7, 9, 10 E 11 NORTE PARA 24 DE FEVEREIRO E APAE (DUAS VEZES POR SEMANA)</t>
  </si>
  <si>
    <t>PARADOR E ALTO DA UNIÃO COM TRANSBORDO NA R. SIQUEIRA COUTO PARA 25 DE JULHO E SOARES</t>
  </si>
  <si>
    <t>RS 342, A. DAS ANTAS E R. DOS FABRIN COM TRANSBORDO NA R. SIQUEIRA COUTO PARA IMEAB</t>
  </si>
  <si>
    <t>R. DOS GOI, A. DAS ANTAS E RS-342 COM TRANSBORDO NA R. SIQUEIRA COUTO PARA 25 DE JULHO</t>
  </si>
  <si>
    <t>RS342, A. DAS ANTAS, R. DOS FABRIN, R. DOS GOI, A. DA UNIÃO E L9 LESTE PARA MADRE STANISLÁ</t>
  </si>
  <si>
    <t>B. DAS CHÁCARAS, L3, 4, 5, 6 E 7 LESTE PARA E.T.E. 25 DE JULHO, E.M.F. DAVI CANABARRO E IMEAB</t>
  </si>
  <si>
    <t>LINHAS 3, 4, 5 E 6 LESTE PARA E.M.F. JOAQUIM P. VILLANOVA, C.E. MODELO E ANTÔNIO PADILHA</t>
  </si>
  <si>
    <t>R. DO TIGRE, R. DOS BECKER, R. DOS BRIZZI, R. DOS GOI E ALTO DA UNIÃO PARA MADRE STANISLÁ</t>
  </si>
  <si>
    <t>B. CHÁCARAS, L3 A 7 LESTE PARA D. CANABARRO, IMEAB, POLIVALENTE, RUYZÃO, IJUÍ E 25 DE JULHO</t>
  </si>
  <si>
    <t>FLORESTA, LINHA 7, 6, 5 E 4 LESTE PARA ANTÔNIO PADILHA, IMEAB, RUYZÃO, 25 DE JULHO E MODELO</t>
  </si>
  <si>
    <t>L. BASE SUL, BARREIRO E RS522 PARA SOARES DE BARROS, IMEAB, RUY BARBOSA, E POLIVALENTE</t>
  </si>
  <si>
    <t>LINHAS 2 A 7 OESTE, RS342 E BR285 PARA 25 DE JULHO, RUY BARBOSA, SÃO GERALDO E IMEAB</t>
  </si>
  <si>
    <t>V. SANTO ANTÔNIO E V. ITAÍ PARA E.E.E.M. SÃO GERALDO, 25 DE JULHO E E.E.E.M. RUY BARBOSA</t>
  </si>
  <si>
    <t>V. SANTANA, V. CHORÃO, L1, 2, 3, 4 E 5 NORTE PARA IMEAB, RUYZÃO, 25 DE JULHO E C.E. MODELO</t>
  </si>
  <si>
    <t>CAPÃO BONITO, V. CECATO, V. MAUÁ, L11 NORTE E R. DOS CORREA PARA TRANSB. NA ESQ. ERGANG</t>
  </si>
  <si>
    <t>R. BECKER E A. DA UNIÃO C/ TRANSB. NA R. SIQUEIRA COUTO P/ D. CANABARRO, IMEAB E RUYZÃO</t>
  </si>
  <si>
    <t>RS155, L6,7 E 8 NORTE COM TRANSB. NA ESQ. ERGANG P/ A. PADILHA, IMEAB, RUYZÃO E 25 DE JULHO</t>
  </si>
  <si>
    <t>LINHAS 2, 3, 4 E 5 NORTE, RS-155 E V. CHORÃO P/ IMEAB, RUY BARBOSA, 25 DE JULHO E POLI</t>
  </si>
  <si>
    <t>V. SANTANA, RS155, L 1 E 2 LESTE PARA 15 DE NOV., A. PADILHA, IMEAB, IJUÍ, RUYZÃO E 25 DE JULHO</t>
  </si>
  <si>
    <t>RS522, L. BASE SUL E BARREIRO P/ SOARES DE BARROS, POLI, IMEAB, RUYZÃO E IJUÍ</t>
  </si>
  <si>
    <t>L. 3 E 4 LESTE E V. SANTANA P/ 15 DE NOVEMBRO, RUYZÃO, 25 DE JULHO E TIRADENTES</t>
  </si>
  <si>
    <t>PLANILHA DE CUSTOS DO TRANSPORTE ESCOLAR 2014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</si>
</sst>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"/>
    <numFmt numFmtId="173" formatCode="h:mm;@"/>
    <numFmt numFmtId="174" formatCode="[$-416]dddd\,\ d&quot; de &quot;mmmm&quot; de &quot;yyyy"/>
    <numFmt numFmtId="175" formatCode="mm:ss.0;@"/>
    <numFmt numFmtId="176" formatCode="[$-F400]h:mm:ss\ AM/PM"/>
    <numFmt numFmtId="177" formatCode="#,##0.000"/>
    <numFmt numFmtId="178" formatCode="#,##0.0000"/>
    <numFmt numFmtId="179" formatCode="#,##0.0"/>
    <numFmt numFmtId="180" formatCode="0.000"/>
    <numFmt numFmtId="181" formatCode="0.0"/>
  </numFmts>
  <fonts count="56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55"/>
      <name val="Calibri"/>
      <family val="2"/>
    </font>
    <font>
      <b/>
      <sz val="12"/>
      <color indexed="55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Calibri"/>
      <family val="2"/>
    </font>
    <font>
      <sz val="10"/>
      <color theme="0" tint="-0.24997000396251678"/>
      <name val="Calibri"/>
      <family val="2"/>
    </font>
    <font>
      <b/>
      <sz val="8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10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10" fontId="1" fillId="33" borderId="0" xfId="0" applyNumberFormat="1" applyFont="1" applyFill="1" applyBorder="1" applyAlignment="1" applyProtection="1">
      <alignment horizontal="center"/>
      <protection/>
    </xf>
    <xf numFmtId="10" fontId="1" fillId="33" borderId="12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4" fontId="1" fillId="33" borderId="17" xfId="0" applyNumberFormat="1" applyFont="1" applyFill="1" applyBorder="1" applyAlignment="1" applyProtection="1">
      <alignment horizontal="right"/>
      <protection/>
    </xf>
    <xf numFmtId="10" fontId="1" fillId="33" borderId="17" xfId="0" applyNumberFormat="1" applyFont="1" applyFill="1" applyBorder="1" applyAlignment="1" applyProtection="1">
      <alignment horizontal="center"/>
      <protection/>
    </xf>
    <xf numFmtId="10" fontId="1" fillId="33" borderId="18" xfId="0" applyNumberFormat="1" applyFont="1" applyFill="1" applyBorder="1" applyAlignment="1" applyProtection="1">
      <alignment horizontal="center"/>
      <protection/>
    </xf>
    <xf numFmtId="0" fontId="3" fillId="4" borderId="11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32" borderId="0" xfId="0" applyFont="1" applyFill="1" applyAlignment="1" applyProtection="1">
      <alignment/>
      <protection hidden="1"/>
    </xf>
    <xf numFmtId="0" fontId="1" fillId="4" borderId="13" xfId="0" applyFont="1" applyFill="1" applyBorder="1" applyAlignment="1" applyProtection="1">
      <alignment/>
      <protection hidden="1"/>
    </xf>
    <xf numFmtId="0" fontId="1" fillId="4" borderId="14" xfId="0" applyFont="1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4" borderId="16" xfId="0" applyFont="1" applyFill="1" applyBorder="1" applyAlignment="1" applyProtection="1">
      <alignment/>
      <protection hidden="1"/>
    </xf>
    <xf numFmtId="0" fontId="1" fillId="4" borderId="17" xfId="0" applyFont="1" applyFill="1" applyBorder="1" applyAlignment="1" applyProtection="1">
      <alignment/>
      <protection hidden="1"/>
    </xf>
    <xf numFmtId="0" fontId="1" fillId="4" borderId="18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4" fontId="1" fillId="33" borderId="0" xfId="0" applyNumberFormat="1" applyFont="1" applyFill="1" applyBorder="1" applyAlignment="1" applyProtection="1">
      <alignment horizontal="right"/>
      <protection hidden="1"/>
    </xf>
    <xf numFmtId="10" fontId="1" fillId="33" borderId="0" xfId="0" applyNumberFormat="1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 horizontal="left"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4" fontId="2" fillId="4" borderId="14" xfId="0" applyNumberFormat="1" applyFont="1" applyFill="1" applyBorder="1" applyAlignment="1" applyProtection="1">
      <alignment horizontal="right"/>
      <protection/>
    </xf>
    <xf numFmtId="4" fontId="2" fillId="33" borderId="14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 locked="0"/>
    </xf>
    <xf numFmtId="0" fontId="11" fillId="32" borderId="0" xfId="0" applyFont="1" applyFill="1" applyAlignment="1" applyProtection="1">
      <alignment/>
      <protection hidden="1"/>
    </xf>
    <xf numFmtId="4" fontId="9" fillId="33" borderId="20" xfId="0" applyNumberFormat="1" applyFont="1" applyFill="1" applyBorder="1" applyAlignment="1" applyProtection="1">
      <alignment horizontal="right"/>
      <protection hidden="1" locked="0"/>
    </xf>
    <xf numFmtId="4" fontId="9" fillId="33" borderId="0" xfId="0" applyNumberFormat="1" applyFont="1" applyFill="1" applyBorder="1" applyAlignment="1" applyProtection="1">
      <alignment horizontal="left"/>
      <protection/>
    </xf>
    <xf numFmtId="0" fontId="10" fillId="32" borderId="20" xfId="0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32" borderId="0" xfId="0" applyFont="1" applyFill="1" applyAlignment="1" applyProtection="1">
      <alignment/>
      <protection hidden="1" locked="0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5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53" fillId="32" borderId="0" xfId="0" applyFont="1" applyFill="1" applyAlignment="1" applyProtection="1">
      <alignment/>
      <protection hidden="1"/>
    </xf>
    <xf numFmtId="0" fontId="54" fillId="34" borderId="0" xfId="0" applyFont="1" applyFill="1" applyAlignment="1" applyProtection="1">
      <alignment/>
      <protection hidden="1"/>
    </xf>
    <xf numFmtId="0" fontId="54" fillId="32" borderId="0" xfId="0" applyFont="1" applyFill="1" applyAlignment="1" applyProtection="1">
      <alignment/>
      <protection hidden="1"/>
    </xf>
    <xf numFmtId="0" fontId="54" fillId="32" borderId="0" xfId="0" applyFont="1" applyFill="1" applyAlignment="1" applyProtection="1">
      <alignment/>
      <protection hidden="1" locked="0"/>
    </xf>
    <xf numFmtId="0" fontId="55" fillId="32" borderId="0" xfId="0" applyFont="1" applyFill="1" applyAlignment="1" applyProtection="1">
      <alignment/>
      <protection hidden="1"/>
    </xf>
    <xf numFmtId="10" fontId="54" fillId="32" borderId="0" xfId="0" applyNumberFormat="1" applyFont="1" applyFill="1" applyAlignment="1" applyProtection="1">
      <alignment/>
      <protection hidden="1"/>
    </xf>
    <xf numFmtId="0" fontId="6" fillId="35" borderId="0" xfId="0" applyFont="1" applyFill="1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2" fillId="32" borderId="21" xfId="0" applyFont="1" applyFill="1" applyBorder="1" applyAlignment="1" applyProtection="1">
      <alignment horizontal="left"/>
      <protection/>
    </xf>
    <xf numFmtId="4" fontId="10" fillId="4" borderId="10" xfId="0" applyNumberFormat="1" applyFont="1" applyFill="1" applyBorder="1" applyAlignment="1" applyProtection="1">
      <alignment horizontal="right"/>
      <protection/>
    </xf>
    <xf numFmtId="4" fontId="10" fillId="4" borderId="22" xfId="0" applyNumberFormat="1" applyFont="1" applyFill="1" applyBorder="1" applyAlignment="1" applyProtection="1">
      <alignment horizontal="right"/>
      <protection/>
    </xf>
    <xf numFmtId="10" fontId="10" fillId="4" borderId="10" xfId="0" applyNumberFormat="1" applyFont="1" applyFill="1" applyBorder="1" applyAlignment="1" applyProtection="1">
      <alignment horizontal="center"/>
      <protection/>
    </xf>
    <xf numFmtId="0" fontId="10" fillId="4" borderId="22" xfId="0" applyFont="1" applyFill="1" applyBorder="1" applyAlignment="1" applyProtection="1">
      <alignment horizontal="center"/>
      <protection/>
    </xf>
    <xf numFmtId="10" fontId="1" fillId="34" borderId="0" xfId="0" applyNumberFormat="1" applyFont="1" applyFill="1" applyBorder="1" applyAlignment="1" applyProtection="1">
      <alignment horizontal="center"/>
      <protection hidden="1"/>
    </xf>
    <xf numFmtId="0" fontId="7" fillId="4" borderId="21" xfId="0" applyFont="1" applyFill="1" applyBorder="1" applyAlignment="1" applyProtection="1">
      <alignment horizontal="left"/>
      <protection/>
    </xf>
    <xf numFmtId="4" fontId="9" fillId="33" borderId="10" xfId="0" applyNumberFormat="1" applyFont="1" applyFill="1" applyBorder="1" applyAlignment="1" applyProtection="1">
      <alignment horizontal="right"/>
      <protection hidden="1" locked="0"/>
    </xf>
    <xf numFmtId="4" fontId="9" fillId="33" borderId="22" xfId="0" applyNumberFormat="1" applyFont="1" applyFill="1" applyBorder="1" applyAlignment="1" applyProtection="1">
      <alignment horizontal="right"/>
      <protection hidden="1" locked="0"/>
    </xf>
    <xf numFmtId="10" fontId="9" fillId="4" borderId="10" xfId="0" applyNumberFormat="1" applyFont="1" applyFill="1" applyBorder="1" applyAlignment="1" applyProtection="1">
      <alignment horizontal="center"/>
      <protection/>
    </xf>
    <xf numFmtId="10" fontId="9" fillId="4" borderId="20" xfId="0" applyNumberFormat="1" applyFont="1" applyFill="1" applyBorder="1" applyAlignment="1" applyProtection="1">
      <alignment horizontal="center"/>
      <protection/>
    </xf>
    <xf numFmtId="10" fontId="9" fillId="4" borderId="22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left"/>
      <protection locked="0"/>
    </xf>
    <xf numFmtId="0" fontId="9" fillId="33" borderId="20" xfId="0" applyFont="1" applyFill="1" applyBorder="1" applyAlignment="1" applyProtection="1">
      <alignment horizontal="left"/>
      <protection locked="0"/>
    </xf>
    <xf numFmtId="0" fontId="9" fillId="33" borderId="22" xfId="0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hidden="1"/>
    </xf>
    <xf numFmtId="0" fontId="1" fillId="33" borderId="20" xfId="0" applyFont="1" applyFill="1" applyBorder="1" applyAlignment="1" applyProtection="1">
      <alignment horizontal="left"/>
      <protection hidden="1"/>
    </xf>
    <xf numFmtId="0" fontId="1" fillId="33" borderId="22" xfId="0" applyFont="1" applyFill="1" applyBorder="1" applyAlignment="1" applyProtection="1">
      <alignment horizontal="left"/>
      <protection hidden="1"/>
    </xf>
    <xf numFmtId="2" fontId="9" fillId="33" borderId="10" xfId="0" applyNumberFormat="1" applyFont="1" applyFill="1" applyBorder="1" applyAlignment="1" applyProtection="1">
      <alignment horizontal="left"/>
      <protection hidden="1"/>
    </xf>
    <xf numFmtId="2" fontId="9" fillId="33" borderId="20" xfId="0" applyNumberFormat="1" applyFont="1" applyFill="1" applyBorder="1" applyAlignment="1" applyProtection="1">
      <alignment horizontal="left"/>
      <protection hidden="1"/>
    </xf>
    <xf numFmtId="2" fontId="9" fillId="33" borderId="22" xfId="0" applyNumberFormat="1" applyFont="1" applyFill="1" applyBorder="1" applyAlignment="1" applyProtection="1">
      <alignment horizontal="left"/>
      <protection hidden="1"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172" fontId="9" fillId="4" borderId="10" xfId="0" applyNumberFormat="1" applyFont="1" applyFill="1" applyBorder="1" applyAlignment="1" applyProtection="1">
      <alignment horizontal="center"/>
      <protection/>
    </xf>
    <xf numFmtId="172" fontId="9" fillId="4" borderId="22" xfId="0" applyNumberFormat="1" applyFont="1" applyFill="1" applyBorder="1" applyAlignment="1" applyProtection="1">
      <alignment horizontal="center"/>
      <protection/>
    </xf>
    <xf numFmtId="4" fontId="9" fillId="4" borderId="10" xfId="0" applyNumberFormat="1" applyFont="1" applyFill="1" applyBorder="1" applyAlignment="1" applyProtection="1">
      <alignment horizontal="right"/>
      <protection/>
    </xf>
    <xf numFmtId="4" fontId="9" fillId="4" borderId="22" xfId="0" applyNumberFormat="1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0" fontId="10" fillId="32" borderId="10" xfId="0" applyFont="1" applyFill="1" applyBorder="1" applyAlignment="1" applyProtection="1">
      <alignment horizontal="center"/>
      <protection/>
    </xf>
    <xf numFmtId="0" fontId="10" fillId="32" borderId="2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10" fillId="32" borderId="22" xfId="0" applyFont="1" applyFill="1" applyBorder="1" applyAlignment="1" applyProtection="1">
      <alignment horizontal="center"/>
      <protection/>
    </xf>
    <xf numFmtId="172" fontId="16" fillId="4" borderId="10" xfId="0" applyNumberFormat="1" applyFont="1" applyFill="1" applyBorder="1" applyAlignment="1" applyProtection="1">
      <alignment horizontal="center"/>
      <protection/>
    </xf>
    <xf numFmtId="172" fontId="16" fillId="4" borderId="22" xfId="0" applyNumberFormat="1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 hidden="1"/>
    </xf>
    <xf numFmtId="0" fontId="10" fillId="32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20"/>
  <sheetViews>
    <sheetView tabSelected="1" workbookViewId="0" topLeftCell="A2">
      <selection activeCell="L24" sqref="L24:M24"/>
    </sheetView>
  </sheetViews>
  <sheetFormatPr defaultColWidth="5.7109375" defaultRowHeight="12.75"/>
  <cols>
    <col min="1" max="2" width="5.7109375" style="1" customWidth="1"/>
    <col min="3" max="3" width="6.140625" style="1" customWidth="1"/>
    <col min="4" max="4" width="5.8515625" style="1" customWidth="1"/>
    <col min="5" max="5" width="7.7109375" style="1" customWidth="1"/>
    <col min="6" max="6" width="3.00390625" style="1" customWidth="1"/>
    <col min="7" max="7" width="4.7109375" style="1" customWidth="1"/>
    <col min="8" max="8" width="4.00390625" style="1" customWidth="1"/>
    <col min="9" max="9" width="3.28125" style="1" customWidth="1"/>
    <col min="10" max="10" width="3.7109375" style="1" customWidth="1"/>
    <col min="11" max="11" width="14.421875" style="1" customWidth="1"/>
    <col min="12" max="12" width="9.8515625" style="1" customWidth="1"/>
    <col min="13" max="13" width="4.7109375" style="1" customWidth="1"/>
    <col min="14" max="14" width="11.00390625" style="1" hidden="1" customWidth="1"/>
    <col min="15" max="15" width="5.7109375" style="1" customWidth="1"/>
    <col min="16" max="16" width="4.7109375" style="1" customWidth="1"/>
    <col min="17" max="17" width="11.8515625" style="1" customWidth="1"/>
    <col min="18" max="18" width="0.9921875" style="1" customWidth="1"/>
    <col min="19" max="19" width="16.28125" style="31" customWidth="1"/>
    <col min="20" max="20" width="9.28125" style="31" customWidth="1"/>
    <col min="21" max="21" width="10.7109375" style="31" customWidth="1"/>
    <col min="22" max="22" width="10.140625" style="31" customWidth="1"/>
    <col min="23" max="24" width="5.7109375" style="31" customWidth="1"/>
    <col min="25" max="25" width="11.28125" style="31" customWidth="1"/>
    <col min="26" max="46" width="5.7109375" style="31" customWidth="1"/>
    <col min="47" max="16384" width="5.7109375" style="1" customWidth="1"/>
  </cols>
  <sheetData>
    <row r="2" spans="2:18" ht="18">
      <c r="B2" s="107" t="s">
        <v>12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2:18" ht="15.75">
      <c r="B3" s="108" t="s">
        <v>70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9" ht="15.75">
      <c r="B4" s="108" t="s">
        <v>13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64"/>
    </row>
    <row r="5" spans="2:19" s="31" customFormat="1" ht="3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4"/>
    </row>
    <row r="6" spans="2:19" s="31" customFormat="1" ht="3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64"/>
    </row>
    <row r="7" spans="2:19" s="31" customFormat="1" ht="3" customHeight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64"/>
    </row>
    <row r="8" spans="2:19" ht="15.75">
      <c r="B8" s="103" t="s">
        <v>14</v>
      </c>
      <c r="C8" s="104"/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R8" s="29"/>
      <c r="S8" s="65"/>
    </row>
    <row r="9" spans="2:19" s="31" customFormat="1" ht="2.25" customHeight="1">
      <c r="B9" s="25"/>
      <c r="C9" s="26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  <c r="S9" s="64"/>
    </row>
    <row r="10" spans="2:19" ht="15.75">
      <c r="B10" s="103" t="s">
        <v>28</v>
      </c>
      <c r="C10" s="104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  <c r="R10" s="29"/>
      <c r="S10" s="64"/>
    </row>
    <row r="11" spans="2:19" s="31" customFormat="1" ht="2.25" customHeight="1">
      <c r="B11" s="25"/>
      <c r="C11" s="2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9"/>
      <c r="S11" s="64"/>
    </row>
    <row r="12" spans="2:22" ht="15.75">
      <c r="B12" s="103" t="s">
        <v>17</v>
      </c>
      <c r="C12" s="104"/>
      <c r="D12" s="2"/>
      <c r="E12" s="90">
        <f>IF(U18=0,"",VLOOKUP(U18,Plan4!B3:N42,2))</f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  <c r="R12" s="29"/>
      <c r="S12" s="68"/>
      <c r="T12" s="69"/>
      <c r="U12" s="69"/>
      <c r="V12" s="67"/>
    </row>
    <row r="13" spans="2:22" s="31" customFormat="1" ht="3" customHeight="1">
      <c r="B13" s="25"/>
      <c r="C13" s="2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9"/>
      <c r="S13" s="69"/>
      <c r="T13" s="69"/>
      <c r="U13" s="69"/>
      <c r="V13" s="67"/>
    </row>
    <row r="14" spans="2:22" ht="15.75">
      <c r="B14" s="103" t="s">
        <v>18</v>
      </c>
      <c r="C14" s="104"/>
      <c r="D14" s="93">
        <f>IF(U18=0,"",VLOOKUP(U18,Plan4!B2:N42,3))</f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  <c r="R14" s="29"/>
      <c r="S14" s="69"/>
      <c r="T14" s="69"/>
      <c r="U14" s="69"/>
      <c r="V14" s="67"/>
    </row>
    <row r="15" spans="2:22" s="31" customFormat="1" ht="3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69"/>
      <c r="T15" s="69"/>
      <c r="U15" s="69"/>
      <c r="V15" s="67"/>
    </row>
    <row r="16" spans="2:22" s="31" customFormat="1" ht="12.7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69"/>
      <c r="T16" s="69"/>
      <c r="U16" s="70">
        <v>1</v>
      </c>
      <c r="V16" s="67"/>
    </row>
    <row r="17" spans="1:22" ht="12.75">
      <c r="A17" s="3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69"/>
      <c r="T17" s="69"/>
      <c r="U17" s="69"/>
      <c r="V17" s="67"/>
    </row>
    <row r="18" spans="1:22" ht="15.75" customHeight="1">
      <c r="A18" s="31"/>
      <c r="B18" s="27"/>
      <c r="C18" s="112" t="s">
        <v>11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27"/>
      <c r="S18" s="71"/>
      <c r="T18" s="69"/>
      <c r="U18" s="70">
        <f>U16-1</f>
        <v>0</v>
      </c>
      <c r="V18" s="67"/>
    </row>
    <row r="19" spans="1:22" ht="15.75" customHeight="1">
      <c r="A19" s="31"/>
      <c r="B19" s="27"/>
      <c r="C19" s="113" t="s">
        <v>29</v>
      </c>
      <c r="D19" s="113"/>
      <c r="E19" s="113"/>
      <c r="F19" s="113"/>
      <c r="G19" s="113"/>
      <c r="H19" s="113"/>
      <c r="I19" s="113"/>
      <c r="J19" s="105" t="s">
        <v>31</v>
      </c>
      <c r="K19" s="109"/>
      <c r="L19" s="105" t="s">
        <v>30</v>
      </c>
      <c r="M19" s="106"/>
      <c r="N19" s="51"/>
      <c r="O19" s="105" t="s">
        <v>32</v>
      </c>
      <c r="P19" s="106"/>
      <c r="Q19" s="109"/>
      <c r="R19" s="27"/>
      <c r="S19" s="69"/>
      <c r="T19" s="72"/>
      <c r="U19" s="69"/>
      <c r="V19" s="67"/>
    </row>
    <row r="20" spans="1:25" ht="15.75" customHeight="1">
      <c r="A20" s="31"/>
      <c r="B20" s="27"/>
      <c r="C20" s="81" t="s">
        <v>0</v>
      </c>
      <c r="D20" s="81"/>
      <c r="E20" s="81"/>
      <c r="F20" s="81"/>
      <c r="G20" s="81"/>
      <c r="H20" s="81"/>
      <c r="I20" s="81"/>
      <c r="J20" s="101">
        <f>IF(U18=0,"",VLOOKUP(U18,Plan4!B2:N42,4))</f>
      </c>
      <c r="K20" s="102"/>
      <c r="L20" s="82"/>
      <c r="M20" s="83"/>
      <c r="N20" s="49"/>
      <c r="O20" s="84">
        <f>IF(P32="","",L$20/P$34)</f>
      </c>
      <c r="P20" s="85"/>
      <c r="Q20" s="86"/>
      <c r="R20" s="27"/>
      <c r="S20" s="69">
        <f>IF(L20&gt;J20,1,0)</f>
        <v>0</v>
      </c>
      <c r="T20" s="69"/>
      <c r="U20" s="69"/>
      <c r="V20" s="67"/>
      <c r="W20" s="66"/>
      <c r="X20" s="66"/>
      <c r="Y20" s="66"/>
    </row>
    <row r="21" spans="1:25" ht="15.75" customHeight="1">
      <c r="A21" s="31"/>
      <c r="B21" s="27"/>
      <c r="C21" s="81" t="s">
        <v>1</v>
      </c>
      <c r="D21" s="81"/>
      <c r="E21" s="81"/>
      <c r="F21" s="81"/>
      <c r="G21" s="81"/>
      <c r="H21" s="81"/>
      <c r="I21" s="81"/>
      <c r="J21" s="101">
        <f>IF(U18=0,"",VLOOKUP(U18,Plan4!B2:N42,5))</f>
      </c>
      <c r="K21" s="102"/>
      <c r="L21" s="82"/>
      <c r="M21" s="83"/>
      <c r="N21" s="49"/>
      <c r="O21" s="84">
        <f>IF(P32="","",L21/P34)</f>
      </c>
      <c r="P21" s="85"/>
      <c r="Q21" s="86"/>
      <c r="R21" s="27"/>
      <c r="S21" s="69">
        <f aca="true" t="shared" si="0" ref="S21:S29">IF(L21&gt;J21,1,0)</f>
        <v>0</v>
      </c>
      <c r="T21" s="69"/>
      <c r="U21" s="69"/>
      <c r="V21" s="67"/>
      <c r="W21" s="80">
        <f>IF(X33="","",T$20/X$34)</f>
      </c>
      <c r="X21" s="80"/>
      <c r="Y21" s="80"/>
    </row>
    <row r="22" spans="1:22" ht="15.75" customHeight="1">
      <c r="A22" s="31"/>
      <c r="B22" s="27"/>
      <c r="C22" s="81" t="s">
        <v>6</v>
      </c>
      <c r="D22" s="81"/>
      <c r="E22" s="81"/>
      <c r="F22" s="81"/>
      <c r="G22" s="81"/>
      <c r="H22" s="81"/>
      <c r="I22" s="81"/>
      <c r="J22" s="101">
        <f>IF(U18=0,"",VLOOKUP(U18,Plan4!B2:N42,6))</f>
      </c>
      <c r="K22" s="102"/>
      <c r="L22" s="82"/>
      <c r="M22" s="83"/>
      <c r="N22" s="49"/>
      <c r="O22" s="84">
        <f>IF(P32="","",L22/P34)</f>
      </c>
      <c r="P22" s="85"/>
      <c r="Q22" s="86"/>
      <c r="R22" s="27"/>
      <c r="S22" s="69">
        <f t="shared" si="0"/>
        <v>0</v>
      </c>
      <c r="T22" s="69"/>
      <c r="U22" s="69"/>
      <c r="V22" s="67"/>
    </row>
    <row r="23" spans="1:22" ht="15.75" customHeight="1">
      <c r="A23" s="31"/>
      <c r="B23" s="27"/>
      <c r="C23" s="81" t="s">
        <v>8</v>
      </c>
      <c r="D23" s="81"/>
      <c r="E23" s="81"/>
      <c r="F23" s="81"/>
      <c r="G23" s="81"/>
      <c r="H23" s="81"/>
      <c r="I23" s="81"/>
      <c r="J23" s="101">
        <f>IF(U18=0,"",VLOOKUP(U18,Plan4!B2:N42,7))</f>
      </c>
      <c r="K23" s="102"/>
      <c r="L23" s="82"/>
      <c r="M23" s="83"/>
      <c r="N23" s="49"/>
      <c r="O23" s="84">
        <f>IF(P32="","",L23/P34)</f>
      </c>
      <c r="P23" s="85"/>
      <c r="Q23" s="86"/>
      <c r="R23" s="27"/>
      <c r="S23" s="69">
        <f t="shared" si="0"/>
        <v>0</v>
      </c>
      <c r="T23" s="69"/>
      <c r="U23" s="69"/>
      <c r="V23" s="67"/>
    </row>
    <row r="24" spans="1:22" ht="15.75" customHeight="1">
      <c r="A24" s="31"/>
      <c r="B24" s="27"/>
      <c r="C24" s="81" t="s">
        <v>2</v>
      </c>
      <c r="D24" s="81"/>
      <c r="E24" s="81"/>
      <c r="F24" s="81"/>
      <c r="G24" s="81"/>
      <c r="H24" s="81"/>
      <c r="I24" s="81"/>
      <c r="J24" s="101">
        <f>IF(U18=0,"",VLOOKUP(U18,Plan4!B2:N42,8))</f>
      </c>
      <c r="K24" s="102"/>
      <c r="L24" s="82"/>
      <c r="M24" s="83"/>
      <c r="N24" s="49"/>
      <c r="O24" s="84">
        <f>IF(P32="","",L24/P34)</f>
      </c>
      <c r="P24" s="85"/>
      <c r="Q24" s="86"/>
      <c r="R24" s="27"/>
      <c r="S24" s="69">
        <f t="shared" si="0"/>
        <v>0</v>
      </c>
      <c r="T24" s="69"/>
      <c r="U24" s="69"/>
      <c r="V24" s="67"/>
    </row>
    <row r="25" spans="1:22" ht="15.75" customHeight="1">
      <c r="A25" s="31"/>
      <c r="B25" s="27"/>
      <c r="C25" s="81" t="s">
        <v>7</v>
      </c>
      <c r="D25" s="81"/>
      <c r="E25" s="81"/>
      <c r="F25" s="81"/>
      <c r="G25" s="81"/>
      <c r="H25" s="81"/>
      <c r="I25" s="81"/>
      <c r="J25" s="101">
        <f>IF(U18=0,"",VLOOKUP(U18,Plan4!B2:N42,9))</f>
      </c>
      <c r="K25" s="102"/>
      <c r="L25" s="82"/>
      <c r="M25" s="83"/>
      <c r="N25" s="49"/>
      <c r="O25" s="84">
        <f>IF(P32="","",L25/P34)</f>
      </c>
      <c r="P25" s="85"/>
      <c r="Q25" s="86"/>
      <c r="R25" s="27"/>
      <c r="S25" s="69">
        <f t="shared" si="0"/>
        <v>0</v>
      </c>
      <c r="T25" s="69"/>
      <c r="U25" s="69"/>
      <c r="V25" s="67"/>
    </row>
    <row r="26" spans="1:22" ht="15.75" customHeight="1">
      <c r="A26" s="31"/>
      <c r="B26" s="27"/>
      <c r="C26" s="81" t="s">
        <v>3</v>
      </c>
      <c r="D26" s="81"/>
      <c r="E26" s="81"/>
      <c r="F26" s="81"/>
      <c r="G26" s="81"/>
      <c r="H26" s="81"/>
      <c r="I26" s="81"/>
      <c r="J26" s="101">
        <f>IF(U18=0,"",VLOOKUP(U18,Plan4!B2:N42,10))</f>
      </c>
      <c r="K26" s="102"/>
      <c r="L26" s="82"/>
      <c r="M26" s="83"/>
      <c r="N26" s="49"/>
      <c r="O26" s="84">
        <f>IF(P32="","",L26/P34)</f>
      </c>
      <c r="P26" s="85"/>
      <c r="Q26" s="86"/>
      <c r="R26" s="27"/>
      <c r="S26" s="69">
        <f t="shared" si="0"/>
        <v>0</v>
      </c>
      <c r="T26" s="69"/>
      <c r="U26" s="69"/>
      <c r="V26" s="67"/>
    </row>
    <row r="27" spans="1:22" ht="15.75" customHeight="1">
      <c r="A27" s="31"/>
      <c r="B27" s="27"/>
      <c r="C27" s="81" t="s">
        <v>5</v>
      </c>
      <c r="D27" s="81"/>
      <c r="E27" s="81"/>
      <c r="F27" s="81"/>
      <c r="G27" s="81"/>
      <c r="H27" s="81"/>
      <c r="I27" s="81"/>
      <c r="J27" s="101">
        <f>IF(U18=0,"",VLOOKUP(U18,Plan4!B2:N42,11))</f>
      </c>
      <c r="K27" s="102"/>
      <c r="L27" s="82"/>
      <c r="M27" s="83"/>
      <c r="N27" s="49"/>
      <c r="O27" s="84">
        <f>IF(P32="","",L27/P34)</f>
      </c>
      <c r="P27" s="85"/>
      <c r="Q27" s="86"/>
      <c r="R27" s="27"/>
      <c r="S27" s="69">
        <f t="shared" si="0"/>
        <v>0</v>
      </c>
      <c r="T27" s="69"/>
      <c r="U27" s="69"/>
      <c r="V27" s="67"/>
    </row>
    <row r="28" spans="1:22" ht="15.75" customHeight="1">
      <c r="A28" s="31"/>
      <c r="B28" s="27"/>
      <c r="C28" s="81" t="s">
        <v>9</v>
      </c>
      <c r="D28" s="81"/>
      <c r="E28" s="81"/>
      <c r="F28" s="81"/>
      <c r="G28" s="81"/>
      <c r="H28" s="81"/>
      <c r="I28" s="81"/>
      <c r="J28" s="101">
        <f>IF(U18=0,"",VLOOKUP(U18,Plan4!B2:N42,12))</f>
      </c>
      <c r="K28" s="102"/>
      <c r="L28" s="82"/>
      <c r="M28" s="83"/>
      <c r="N28" s="49"/>
      <c r="O28" s="84">
        <f>IF(P32="","",L28/P34)</f>
      </c>
      <c r="P28" s="85"/>
      <c r="Q28" s="86"/>
      <c r="R28" s="27"/>
      <c r="S28" s="69">
        <f t="shared" si="0"/>
        <v>0</v>
      </c>
      <c r="T28" s="69"/>
      <c r="U28" s="69"/>
      <c r="V28" s="67"/>
    </row>
    <row r="29" spans="1:22" ht="15.75" customHeight="1">
      <c r="A29" s="31"/>
      <c r="B29" s="27"/>
      <c r="C29" s="81" t="s">
        <v>4</v>
      </c>
      <c r="D29" s="81"/>
      <c r="E29" s="81"/>
      <c r="F29" s="81"/>
      <c r="G29" s="81"/>
      <c r="H29" s="81"/>
      <c r="I29" s="81"/>
      <c r="J29" s="101">
        <f>IF(U18=0,"",VLOOKUP(U18,Plan4!B2:N42,13))</f>
      </c>
      <c r="K29" s="102"/>
      <c r="L29" s="82"/>
      <c r="M29" s="83"/>
      <c r="N29" s="49"/>
      <c r="O29" s="84">
        <f>IF(P32="","",L29/P34)</f>
      </c>
      <c r="P29" s="85"/>
      <c r="Q29" s="86"/>
      <c r="R29" s="27"/>
      <c r="S29" s="69">
        <f t="shared" si="0"/>
        <v>0</v>
      </c>
      <c r="T29" s="69"/>
      <c r="U29" s="69"/>
      <c r="V29" s="67"/>
    </row>
    <row r="30" spans="1:22" ht="9" customHeight="1">
      <c r="A30" s="31"/>
      <c r="B30" s="27"/>
      <c r="C30" s="39"/>
      <c r="D30" s="39"/>
      <c r="E30" s="39"/>
      <c r="F30" s="39"/>
      <c r="G30" s="39"/>
      <c r="H30" s="39"/>
      <c r="I30" s="39"/>
      <c r="J30" s="40"/>
      <c r="K30" s="40"/>
      <c r="L30" s="40"/>
      <c r="M30" s="40"/>
      <c r="N30" s="40"/>
      <c r="O30" s="41"/>
      <c r="P30" s="41"/>
      <c r="Q30" s="41"/>
      <c r="R30" s="27"/>
      <c r="S30" s="69">
        <f>SUM(S20:S29)</f>
        <v>0</v>
      </c>
      <c r="T30" s="69"/>
      <c r="U30" s="69"/>
      <c r="V30" s="67"/>
    </row>
    <row r="31" spans="1:22" ht="15.75" customHeight="1">
      <c r="A31" s="31"/>
      <c r="B31" s="27"/>
      <c r="C31" s="19"/>
      <c r="D31" s="20"/>
      <c r="E31" s="20"/>
      <c r="F31" s="20"/>
      <c r="G31" s="20"/>
      <c r="H31" s="20"/>
      <c r="I31" s="21"/>
      <c r="J31" s="22"/>
      <c r="K31" s="22"/>
      <c r="L31" s="22"/>
      <c r="M31" s="22"/>
      <c r="N31" s="22"/>
      <c r="O31" s="23"/>
      <c r="P31" s="23"/>
      <c r="Q31" s="24"/>
      <c r="R31" s="27"/>
      <c r="S31" s="69"/>
      <c r="T31" s="69"/>
      <c r="U31" s="69"/>
      <c r="V31" s="67"/>
    </row>
    <row r="32" spans="1:18" ht="15.75" customHeight="1">
      <c r="A32" s="31"/>
      <c r="B32" s="27"/>
      <c r="C32" s="96" t="s">
        <v>15</v>
      </c>
      <c r="D32" s="97"/>
      <c r="E32" s="97"/>
      <c r="F32" s="97"/>
      <c r="G32" s="97"/>
      <c r="H32" s="97"/>
      <c r="I32" s="98"/>
      <c r="J32" s="50" t="s">
        <v>16</v>
      </c>
      <c r="K32" s="7"/>
      <c r="L32" s="7"/>
      <c r="M32" s="7"/>
      <c r="N32" s="7"/>
      <c r="O32" s="4"/>
      <c r="P32" s="84">
        <f>IF(I71=1,"",IF(I71=2,0.06,IF(I71=3,0.1193,0.02)))</f>
      </c>
      <c r="Q32" s="86"/>
      <c r="R32" s="27"/>
    </row>
    <row r="33" spans="1:18" ht="15.75" customHeight="1">
      <c r="A33" s="31"/>
      <c r="B33" s="27"/>
      <c r="C33" s="43"/>
      <c r="D33" s="39"/>
      <c r="E33" s="39"/>
      <c r="F33" s="39"/>
      <c r="G33" s="39"/>
      <c r="H33" s="39"/>
      <c r="I33" s="44"/>
      <c r="J33" s="40"/>
      <c r="K33" s="7"/>
      <c r="L33" s="7"/>
      <c r="M33" s="7"/>
      <c r="N33" s="7"/>
      <c r="O33" s="11"/>
      <c r="P33" s="11"/>
      <c r="Q33" s="12"/>
      <c r="R33" s="27"/>
    </row>
    <row r="34" spans="1:18" ht="15.75" customHeight="1">
      <c r="A34" s="31"/>
      <c r="B34" s="27"/>
      <c r="C34" s="5"/>
      <c r="D34" s="3"/>
      <c r="E34" s="3"/>
      <c r="F34" s="3"/>
      <c r="G34" s="3"/>
      <c r="H34" s="3"/>
      <c r="I34" s="6"/>
      <c r="J34" s="50" t="s">
        <v>20</v>
      </c>
      <c r="K34" s="7"/>
      <c r="L34" s="7"/>
      <c r="M34" s="7"/>
      <c r="N34" s="7"/>
      <c r="O34" s="4"/>
      <c r="P34" s="110">
        <f>IF(P32="","",(L20+L21+L22+L23+L24+L25+L26+L27+L28+L29)/(1-P32))</f>
      </c>
      <c r="Q34" s="111"/>
      <c r="R34" s="27"/>
    </row>
    <row r="35" spans="1:18" ht="15.75" customHeight="1">
      <c r="A35" s="31"/>
      <c r="B35" s="27"/>
      <c r="C35" s="8"/>
      <c r="D35" s="9"/>
      <c r="E35" s="9"/>
      <c r="F35" s="9"/>
      <c r="G35" s="9"/>
      <c r="H35" s="9"/>
      <c r="I35" s="10"/>
      <c r="J35" s="7"/>
      <c r="K35" s="7"/>
      <c r="L35" s="7"/>
      <c r="M35" s="7"/>
      <c r="N35" s="7"/>
      <c r="O35" s="11"/>
      <c r="P35" s="11"/>
      <c r="Q35" s="12"/>
      <c r="R35" s="27"/>
    </row>
    <row r="36" spans="1:18" ht="15.75" customHeight="1">
      <c r="A36" s="31"/>
      <c r="B36" s="27"/>
      <c r="C36" s="8"/>
      <c r="D36" s="9"/>
      <c r="E36" s="9"/>
      <c r="F36" s="9"/>
      <c r="G36" s="9"/>
      <c r="H36" s="9"/>
      <c r="I36" s="10"/>
      <c r="J36" s="50" t="s">
        <v>19</v>
      </c>
      <c r="K36" s="7"/>
      <c r="L36" s="7"/>
      <c r="M36" s="7"/>
      <c r="N36" s="7"/>
      <c r="O36" s="11"/>
      <c r="P36" s="99">
        <f>IF(P32="","",P34*P32)</f>
      </c>
      <c r="Q36" s="100"/>
      <c r="R36" s="27"/>
    </row>
    <row r="37" spans="1:18" ht="15.75" customHeight="1">
      <c r="A37" s="31"/>
      <c r="B37" s="27"/>
      <c r="C37" s="13"/>
      <c r="D37" s="14"/>
      <c r="E37" s="14"/>
      <c r="F37" s="14"/>
      <c r="G37" s="14"/>
      <c r="H37" s="14"/>
      <c r="I37" s="15"/>
      <c r="J37" s="7"/>
      <c r="K37" s="7"/>
      <c r="L37" s="7"/>
      <c r="M37" s="7"/>
      <c r="N37" s="7"/>
      <c r="O37" s="11"/>
      <c r="P37" s="11"/>
      <c r="Q37" s="12"/>
      <c r="R37" s="27"/>
    </row>
    <row r="38" spans="1:18" ht="15.75" customHeight="1">
      <c r="A38" s="31"/>
      <c r="B38" s="27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27"/>
    </row>
    <row r="39" spans="1:18" ht="15.75" customHeight="1">
      <c r="A39" s="31"/>
      <c r="B39" s="27"/>
      <c r="C39" s="75" t="str">
        <f>IF(S30=0,"VALOR DO KM RODADO","ERRO - VALOR UNITÁRIO MAIOR QUE PO")</f>
        <v>VALOR DO KM RODADO</v>
      </c>
      <c r="D39" s="75"/>
      <c r="E39" s="75"/>
      <c r="F39" s="75"/>
      <c r="G39" s="75"/>
      <c r="H39" s="75"/>
      <c r="I39" s="75"/>
      <c r="J39" s="76">
        <f>IF(S30&gt;0,"ERRO",IF(P32="","",P34/(D14*200)))</f>
      </c>
      <c r="K39" s="77"/>
      <c r="L39" s="46"/>
      <c r="M39" s="46"/>
      <c r="N39" s="45"/>
      <c r="O39" s="42"/>
      <c r="P39" s="78">
        <f>IF(P32="","",(O20+O21+O22+O23+O24+O25+O26+O27+O28+O29+P32))</f>
      </c>
      <c r="Q39" s="79"/>
      <c r="R39" s="27"/>
    </row>
    <row r="40" spans="1:18" ht="12.75">
      <c r="A40" s="3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2.75">
      <c r="A41" s="3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3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3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3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5">
      <c r="A45" s="3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52" t="s">
        <v>40</v>
      </c>
      <c r="M45" s="52"/>
      <c r="N45" s="52"/>
      <c r="O45" s="53"/>
      <c r="P45" s="52"/>
      <c r="Q45" s="52"/>
      <c r="R45" s="27"/>
    </row>
    <row r="46" spans="1:18" ht="12.75">
      <c r="A46" s="3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47"/>
      <c r="P46" s="27"/>
      <c r="Q46" s="27"/>
      <c r="R46" s="27"/>
    </row>
    <row r="47" spans="1:18" ht="12.75">
      <c r="A47" s="3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47"/>
      <c r="P47" s="27"/>
      <c r="Q47" s="27"/>
      <c r="R47" s="27"/>
    </row>
    <row r="48" spans="1:18" ht="12.75">
      <c r="A48" s="3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47"/>
      <c r="P48" s="27"/>
      <c r="Q48" s="27"/>
      <c r="R48" s="27"/>
    </row>
    <row r="49" spans="1:18" ht="12.75">
      <c r="A49" s="3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2.75">
      <c r="A50" s="3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2.75">
      <c r="A51" s="3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2.75">
      <c r="A52" s="31"/>
      <c r="B52" s="27"/>
      <c r="C52" s="27"/>
      <c r="D52" s="27"/>
      <c r="E52" s="27"/>
      <c r="F52" s="27"/>
      <c r="G52" s="27"/>
      <c r="H52" s="74" t="s">
        <v>10</v>
      </c>
      <c r="I52" s="74"/>
      <c r="J52" s="74"/>
      <c r="K52" s="74"/>
      <c r="L52" s="74"/>
      <c r="M52" s="74"/>
      <c r="N52" s="74"/>
      <c r="O52" s="74"/>
      <c r="P52" s="28"/>
      <c r="Q52" s="28"/>
      <c r="R52" s="28"/>
    </row>
    <row r="53" spans="1:18" ht="12.75">
      <c r="A53" s="31"/>
      <c r="B53" s="27"/>
      <c r="C53" s="27"/>
      <c r="D53" s="27"/>
      <c r="E53" s="27"/>
      <c r="F53" s="27"/>
      <c r="G53" s="27"/>
      <c r="H53" s="74">
        <f>D8</f>
        <v>0</v>
      </c>
      <c r="I53" s="74"/>
      <c r="J53" s="74"/>
      <c r="K53" s="74"/>
      <c r="L53" s="74"/>
      <c r="M53" s="74"/>
      <c r="N53" s="74"/>
      <c r="O53" s="74"/>
      <c r="P53" s="28"/>
      <c r="Q53" s="28"/>
      <c r="R53" s="28"/>
    </row>
    <row r="54" spans="1:18" ht="12.75">
      <c r="A54" s="31"/>
      <c r="B54" s="27"/>
      <c r="C54" s="27"/>
      <c r="D54" s="27"/>
      <c r="E54" s="27"/>
      <c r="F54" s="27"/>
      <c r="G54" s="27"/>
      <c r="H54" s="74" t="str">
        <f>"CNPJ/CPF: "&amp;D10</f>
        <v>CNPJ/CPF: </v>
      </c>
      <c r="I54" s="74"/>
      <c r="J54" s="74"/>
      <c r="K54" s="74"/>
      <c r="L54" s="74"/>
      <c r="M54" s="74"/>
      <c r="N54" s="74"/>
      <c r="O54" s="74"/>
      <c r="P54" s="28"/>
      <c r="Q54" s="28"/>
      <c r="R54" s="28"/>
    </row>
    <row r="55" spans="1:18" ht="12.75">
      <c r="A55" s="31"/>
      <c r="B55" s="27"/>
      <c r="C55" s="27"/>
      <c r="D55" s="27"/>
      <c r="E55" s="27"/>
      <c r="F55" s="27"/>
      <c r="G55" s="27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2.75">
      <c r="A69" s="31"/>
      <c r="B69" s="31"/>
      <c r="C69" s="48"/>
      <c r="D69" s="48"/>
      <c r="E69" s="48"/>
      <c r="F69" s="48"/>
      <c r="G69" s="48"/>
      <c r="H69" s="48"/>
      <c r="I69" s="48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2.75">
      <c r="A70" s="31"/>
      <c r="B70" s="31"/>
      <c r="C70" s="48"/>
      <c r="D70" s="48"/>
      <c r="E70" s="48"/>
      <c r="F70" s="48"/>
      <c r="G70" s="48"/>
      <c r="H70" s="48"/>
      <c r="I70" s="48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2.75">
      <c r="A71" s="31"/>
      <c r="B71" s="31"/>
      <c r="C71" s="48"/>
      <c r="D71" s="48" t="s">
        <v>21</v>
      </c>
      <c r="E71" s="48"/>
      <c r="F71" s="48"/>
      <c r="G71" s="48"/>
      <c r="H71" s="48"/>
      <c r="I71" s="57">
        <v>1</v>
      </c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2.75">
      <c r="A72" s="31"/>
      <c r="B72" s="31"/>
      <c r="C72" s="48"/>
      <c r="D72" s="48" t="s">
        <v>22</v>
      </c>
      <c r="E72" s="48"/>
      <c r="F72" s="48"/>
      <c r="G72" s="48"/>
      <c r="H72" s="48"/>
      <c r="I72" s="48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2.75">
      <c r="A73" s="31"/>
      <c r="B73" s="31"/>
      <c r="C73" s="48"/>
      <c r="D73" s="48"/>
      <c r="E73" s="48"/>
      <c r="F73" s="48"/>
      <c r="G73" s="48"/>
      <c r="H73" s="48"/>
      <c r="I73" s="48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2.75">
      <c r="A74" s="31"/>
      <c r="B74" s="31"/>
      <c r="C74" s="48"/>
      <c r="D74" s="48"/>
      <c r="E74" s="48"/>
      <c r="F74" s="48"/>
      <c r="G74" s="48"/>
      <c r="H74" s="48"/>
      <c r="I74" s="48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</sheetData>
  <sheetProtection password="EAA2" sheet="1" selectLockedCells="1"/>
  <mergeCells count="68">
    <mergeCell ref="P34:Q34"/>
    <mergeCell ref="C18:Q18"/>
    <mergeCell ref="C19:I19"/>
    <mergeCell ref="J19:K19"/>
    <mergeCell ref="C20:I20"/>
    <mergeCell ref="L20:M20"/>
    <mergeCell ref="O20:Q20"/>
    <mergeCell ref="J21:K21"/>
    <mergeCell ref="J22:K22"/>
    <mergeCell ref="J23:K23"/>
    <mergeCell ref="B2:R2"/>
    <mergeCell ref="B3:R3"/>
    <mergeCell ref="B4:R4"/>
    <mergeCell ref="B10:C10"/>
    <mergeCell ref="J25:K25"/>
    <mergeCell ref="J26:K26"/>
    <mergeCell ref="B8:C8"/>
    <mergeCell ref="J24:K24"/>
    <mergeCell ref="O19:Q19"/>
    <mergeCell ref="B12:C12"/>
    <mergeCell ref="B14:C14"/>
    <mergeCell ref="C21:I21"/>
    <mergeCell ref="L21:M21"/>
    <mergeCell ref="O21:Q21"/>
    <mergeCell ref="L19:M19"/>
    <mergeCell ref="J20:K20"/>
    <mergeCell ref="C22:I22"/>
    <mergeCell ref="L22:M22"/>
    <mergeCell ref="O22:Q22"/>
    <mergeCell ref="C23:I23"/>
    <mergeCell ref="L23:M23"/>
    <mergeCell ref="O23:Q23"/>
    <mergeCell ref="C24:I24"/>
    <mergeCell ref="L24:M24"/>
    <mergeCell ref="O24:Q24"/>
    <mergeCell ref="C25:I25"/>
    <mergeCell ref="L25:M25"/>
    <mergeCell ref="O25:Q25"/>
    <mergeCell ref="P36:Q36"/>
    <mergeCell ref="C26:I26"/>
    <mergeCell ref="L26:M26"/>
    <mergeCell ref="O26:Q26"/>
    <mergeCell ref="C27:I27"/>
    <mergeCell ref="L27:M27"/>
    <mergeCell ref="O27:Q27"/>
    <mergeCell ref="J28:K28"/>
    <mergeCell ref="J29:K29"/>
    <mergeCell ref="J27:K27"/>
    <mergeCell ref="D8:Q8"/>
    <mergeCell ref="D10:Q10"/>
    <mergeCell ref="E12:Q12"/>
    <mergeCell ref="D14:Q14"/>
    <mergeCell ref="H54:O54"/>
    <mergeCell ref="C29:I29"/>
    <mergeCell ref="L29:M29"/>
    <mergeCell ref="O29:Q29"/>
    <mergeCell ref="C32:I32"/>
    <mergeCell ref="P32:Q32"/>
    <mergeCell ref="H55:R55"/>
    <mergeCell ref="C39:I39"/>
    <mergeCell ref="J39:K39"/>
    <mergeCell ref="P39:Q39"/>
    <mergeCell ref="H52:O52"/>
    <mergeCell ref="W21:Y21"/>
    <mergeCell ref="H53:O53"/>
    <mergeCell ref="C28:I28"/>
    <mergeCell ref="L28:M28"/>
    <mergeCell ref="O28:Q28"/>
  </mergeCells>
  <conditionalFormatting sqref="L20:M20">
    <cfRule type="cellIs" priority="12" dxfId="0" operator="greaterThan" stopIfTrue="1">
      <formula>$J$20</formula>
    </cfRule>
  </conditionalFormatting>
  <conditionalFormatting sqref="L21">
    <cfRule type="cellIs" priority="11" dxfId="0" operator="greaterThan" stopIfTrue="1">
      <formula>$J$21</formula>
    </cfRule>
  </conditionalFormatting>
  <conditionalFormatting sqref="L22">
    <cfRule type="cellIs" priority="10" dxfId="0" operator="greaterThan" stopIfTrue="1">
      <formula>$J$22</formula>
    </cfRule>
  </conditionalFormatting>
  <conditionalFormatting sqref="L23">
    <cfRule type="cellIs" priority="9" dxfId="0" operator="greaterThan" stopIfTrue="1">
      <formula>$J$23</formula>
    </cfRule>
  </conditionalFormatting>
  <conditionalFormatting sqref="L24">
    <cfRule type="cellIs" priority="8" dxfId="0" operator="greaterThan" stopIfTrue="1">
      <formula>$J$24</formula>
    </cfRule>
  </conditionalFormatting>
  <conditionalFormatting sqref="L25">
    <cfRule type="cellIs" priority="7" dxfId="0" operator="greaterThan" stopIfTrue="1">
      <formula>$J$25</formula>
    </cfRule>
  </conditionalFormatting>
  <conditionalFormatting sqref="L26">
    <cfRule type="cellIs" priority="6" dxfId="0" operator="greaterThan" stopIfTrue="1">
      <formula>$J$26</formula>
    </cfRule>
  </conditionalFormatting>
  <conditionalFormatting sqref="L27">
    <cfRule type="cellIs" priority="5" dxfId="0" operator="greaterThan" stopIfTrue="1">
      <formula>$J$27</formula>
    </cfRule>
  </conditionalFormatting>
  <conditionalFormatting sqref="L28">
    <cfRule type="cellIs" priority="4" dxfId="0" operator="greaterThan" stopIfTrue="1">
      <formula>$J$28</formula>
    </cfRule>
  </conditionalFormatting>
  <conditionalFormatting sqref="L29">
    <cfRule type="cellIs" priority="3" dxfId="0" operator="greaterThan" stopIfTrue="1">
      <formula>$J$29</formula>
    </cfRule>
  </conditionalFormatting>
  <conditionalFormatting sqref="C39:I39">
    <cfRule type="containsText" priority="2" dxfId="0" operator="containsText" stopIfTrue="1" text="ERRO">
      <formula>NOT(ISERROR(SEARCH("ERRO",C39)))</formula>
    </cfRule>
  </conditionalFormatting>
  <conditionalFormatting sqref="J39:K39">
    <cfRule type="containsText" priority="1" dxfId="0" operator="containsText" stopIfTrue="1" text="ERRO">
      <formula>NOT(ISERROR(SEARCH("ERRO",J39)))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4"/>
  <legacyDrawing r:id="rId3"/>
  <oleObjects>
    <oleObject progId="Word.Picture.8" shapeId="783026" r:id="rId1"/>
    <oleObject progId="Word.Picture.8" shapeId="7830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9"/>
  <sheetViews>
    <sheetView zoomScalePageLayoutView="0" workbookViewId="0" topLeftCell="I16">
      <selection activeCell="J35" sqref="J35"/>
    </sheetView>
  </sheetViews>
  <sheetFormatPr defaultColWidth="9.140625" defaultRowHeight="12.75"/>
  <cols>
    <col min="1" max="1" width="9.140625" style="56" customWidth="1"/>
    <col min="2" max="2" width="11.00390625" style="54" customWidth="1"/>
    <col min="3" max="3" width="75.140625" style="55" customWidth="1"/>
    <col min="4" max="16384" width="9.140625" style="56" customWidth="1"/>
  </cols>
  <sheetData>
    <row r="1" spans="1:19" ht="12.75">
      <c r="A1" s="58"/>
      <c r="B1" s="59" t="s">
        <v>23</v>
      </c>
      <c r="C1" s="60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2.75">
      <c r="A2" s="58"/>
      <c r="B2" s="59"/>
      <c r="C2" s="60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7" ht="12.75">
      <c r="A3" s="58"/>
      <c r="B3" s="61">
        <v>1</v>
      </c>
      <c r="C3" s="60" t="s">
        <v>38</v>
      </c>
      <c r="D3" s="62">
        <v>312.9</v>
      </c>
      <c r="E3" s="58">
        <f aca="true" t="shared" si="0" ref="E3:L3">ROUND(Q3,2)</f>
        <v>719.52</v>
      </c>
      <c r="F3" s="58">
        <f t="shared" si="0"/>
        <v>457.99</v>
      </c>
      <c r="G3" s="58">
        <f t="shared" si="0"/>
        <v>799.7</v>
      </c>
      <c r="H3" s="58">
        <f t="shared" si="0"/>
        <v>28345.25</v>
      </c>
      <c r="I3" s="58">
        <f t="shared" si="0"/>
        <v>22676.2</v>
      </c>
      <c r="J3" s="58">
        <f t="shared" si="0"/>
        <v>1119.05</v>
      </c>
      <c r="K3" s="58">
        <f t="shared" si="0"/>
        <v>21388.67</v>
      </c>
      <c r="L3" s="58">
        <f t="shared" si="0"/>
        <v>2730</v>
      </c>
      <c r="M3" s="58">
        <v>0</v>
      </c>
      <c r="N3" s="58">
        <f>ROUND(Z3,2)</f>
        <v>6488</v>
      </c>
      <c r="O3" s="58"/>
      <c r="P3" s="58"/>
      <c r="Q3" s="58">
        <v>719.5164166666666</v>
      </c>
      <c r="R3" s="58">
        <v>457.99</v>
      </c>
      <c r="S3" s="58">
        <v>799.7</v>
      </c>
      <c r="T3" s="58">
        <v>28345.248</v>
      </c>
      <c r="U3" s="58">
        <v>22676.1984</v>
      </c>
      <c r="V3" s="58">
        <v>1119.05</v>
      </c>
      <c r="W3" s="58">
        <v>21388.668</v>
      </c>
      <c r="X3" s="58">
        <v>2730</v>
      </c>
      <c r="Y3" s="58">
        <v>0</v>
      </c>
      <c r="Z3" s="58">
        <v>6488.000287083332</v>
      </c>
      <c r="AA3" s="58"/>
    </row>
    <row r="4" spans="1:26" ht="12.75">
      <c r="A4" s="58"/>
      <c r="B4" s="61">
        <v>2</v>
      </c>
      <c r="C4" s="60" t="s">
        <v>24</v>
      </c>
      <c r="D4" s="62">
        <v>125.9</v>
      </c>
      <c r="E4" s="58">
        <f aca="true" t="shared" si="1" ref="E4:L42">ROUND(Q4,2)</f>
        <v>392.46</v>
      </c>
      <c r="F4" s="58">
        <f t="shared" si="1"/>
        <v>457.99</v>
      </c>
      <c r="G4" s="58">
        <f t="shared" si="1"/>
        <v>799.7</v>
      </c>
      <c r="H4" s="58">
        <f t="shared" si="1"/>
        <v>11528.26</v>
      </c>
      <c r="I4" s="58">
        <f t="shared" si="1"/>
        <v>9222.6</v>
      </c>
      <c r="J4" s="58">
        <f aca="true" t="shared" si="2" ref="J4:J42">ROUND(V4,2)</f>
        <v>1119.05</v>
      </c>
      <c r="K4" s="58">
        <f t="shared" si="1"/>
        <v>21388.67</v>
      </c>
      <c r="L4" s="58">
        <f t="shared" si="1"/>
        <v>2730</v>
      </c>
      <c r="M4" s="58">
        <v>0</v>
      </c>
      <c r="N4" s="58">
        <f aca="true" t="shared" si="3" ref="N4:N42">ROUND(Z4,2)</f>
        <v>3538.91</v>
      </c>
      <c r="O4" s="58"/>
      <c r="P4" s="58"/>
      <c r="Q4" s="58">
        <v>392.4635</v>
      </c>
      <c r="R4" s="58">
        <v>457.99</v>
      </c>
      <c r="S4" s="58">
        <v>799.7</v>
      </c>
      <c r="T4" s="58">
        <v>11528.256000000001</v>
      </c>
      <c r="U4" s="58">
        <v>9222.604800000001</v>
      </c>
      <c r="V4" s="58">
        <v>1119.05</v>
      </c>
      <c r="W4" s="58">
        <v>21388.668</v>
      </c>
      <c r="X4" s="58">
        <v>2730</v>
      </c>
      <c r="Y4" s="58">
        <v>0</v>
      </c>
      <c r="Z4" s="58">
        <v>3538.9092474999998</v>
      </c>
    </row>
    <row r="5" spans="1:26" ht="12.75">
      <c r="A5" s="58"/>
      <c r="B5" s="61">
        <v>3</v>
      </c>
      <c r="C5" s="60" t="s">
        <v>41</v>
      </c>
      <c r="D5" s="62">
        <v>199.1</v>
      </c>
      <c r="E5" s="58">
        <f t="shared" si="1"/>
        <v>564.17</v>
      </c>
      <c r="F5" s="58">
        <f t="shared" si="1"/>
        <v>457.99</v>
      </c>
      <c r="G5" s="58">
        <f t="shared" si="1"/>
        <v>799.7</v>
      </c>
      <c r="H5" s="58">
        <f t="shared" si="1"/>
        <v>17366.66</v>
      </c>
      <c r="I5" s="58">
        <f t="shared" si="1"/>
        <v>13893.33</v>
      </c>
      <c r="J5" s="58">
        <f t="shared" si="2"/>
        <v>1119.05</v>
      </c>
      <c r="K5" s="58">
        <f t="shared" si="1"/>
        <v>21388.67</v>
      </c>
      <c r="L5" s="58">
        <f t="shared" si="1"/>
        <v>2730</v>
      </c>
      <c r="M5" s="58">
        <v>0</v>
      </c>
      <c r="N5" s="58">
        <f t="shared" si="3"/>
        <v>5087.18</v>
      </c>
      <c r="O5" s="58"/>
      <c r="P5" s="58"/>
      <c r="Q5" s="58">
        <v>564.16628125</v>
      </c>
      <c r="R5" s="58">
        <v>457.99</v>
      </c>
      <c r="S5" s="58">
        <v>799.7</v>
      </c>
      <c r="T5" s="58">
        <v>17366.664</v>
      </c>
      <c r="U5" s="58">
        <v>13893.3312</v>
      </c>
      <c r="V5" s="58">
        <v>1119.05</v>
      </c>
      <c r="W5" s="58">
        <v>21388.668</v>
      </c>
      <c r="X5" s="58">
        <v>2730</v>
      </c>
      <c r="Y5" s="58">
        <v>0</v>
      </c>
      <c r="Z5" s="58">
        <v>5087.182043281249</v>
      </c>
    </row>
    <row r="6" spans="1:26" ht="12.75">
      <c r="A6" s="58"/>
      <c r="B6" s="61">
        <v>4</v>
      </c>
      <c r="C6" s="60" t="s">
        <v>25</v>
      </c>
      <c r="D6" s="62">
        <v>181.1</v>
      </c>
      <c r="E6" s="58">
        <f t="shared" si="1"/>
        <v>523.28</v>
      </c>
      <c r="F6" s="58">
        <f t="shared" si="1"/>
        <v>457.99</v>
      </c>
      <c r="G6" s="58">
        <f t="shared" si="1"/>
        <v>799.7</v>
      </c>
      <c r="H6" s="58">
        <f t="shared" si="1"/>
        <v>16098.95</v>
      </c>
      <c r="I6" s="58">
        <f t="shared" si="1"/>
        <v>12879.16</v>
      </c>
      <c r="J6" s="58">
        <f t="shared" si="2"/>
        <v>1119.05</v>
      </c>
      <c r="K6" s="58">
        <f t="shared" si="1"/>
        <v>21388.67</v>
      </c>
      <c r="L6" s="58">
        <f t="shared" si="1"/>
        <v>2730</v>
      </c>
      <c r="M6" s="58">
        <v>0</v>
      </c>
      <c r="N6" s="58">
        <f t="shared" si="3"/>
        <v>4718.55</v>
      </c>
      <c r="O6" s="58"/>
      <c r="P6" s="58"/>
      <c r="Q6" s="58">
        <v>523.2846666666667</v>
      </c>
      <c r="R6" s="58">
        <v>457.99</v>
      </c>
      <c r="S6" s="58">
        <v>799.7</v>
      </c>
      <c r="T6" s="58">
        <v>16098.952</v>
      </c>
      <c r="U6" s="58">
        <v>12879.1616</v>
      </c>
      <c r="V6" s="58">
        <v>1119.05</v>
      </c>
      <c r="W6" s="58">
        <v>21388.668</v>
      </c>
      <c r="X6" s="58">
        <v>2730</v>
      </c>
      <c r="Y6" s="58">
        <v>0</v>
      </c>
      <c r="Z6" s="58">
        <v>4718.545663333332</v>
      </c>
    </row>
    <row r="7" spans="1:26" ht="12.75">
      <c r="A7" s="58"/>
      <c r="B7" s="61">
        <v>5</v>
      </c>
      <c r="C7" s="60" t="s">
        <v>33</v>
      </c>
      <c r="D7" s="62">
        <v>183</v>
      </c>
      <c r="E7" s="58">
        <f t="shared" si="1"/>
        <v>547.81</v>
      </c>
      <c r="F7" s="58">
        <f t="shared" si="1"/>
        <v>457.99</v>
      </c>
      <c r="G7" s="58">
        <f t="shared" si="1"/>
        <v>799.7</v>
      </c>
      <c r="H7" s="58">
        <f t="shared" si="1"/>
        <v>16605.71</v>
      </c>
      <c r="I7" s="58">
        <f t="shared" si="1"/>
        <v>13284.57</v>
      </c>
      <c r="J7" s="58">
        <f t="shared" si="2"/>
        <v>1119.05</v>
      </c>
      <c r="K7" s="58">
        <f t="shared" si="1"/>
        <v>21388.67</v>
      </c>
      <c r="L7" s="58">
        <f t="shared" si="1"/>
        <v>2730</v>
      </c>
      <c r="M7" s="58">
        <v>0</v>
      </c>
      <c r="N7" s="58">
        <f t="shared" si="3"/>
        <v>4939.73</v>
      </c>
      <c r="O7" s="58"/>
      <c r="P7" s="58"/>
      <c r="Q7" s="58">
        <v>547.8136354166667</v>
      </c>
      <c r="R7" s="58">
        <v>457.99</v>
      </c>
      <c r="S7" s="58">
        <v>799.7</v>
      </c>
      <c r="T7" s="58">
        <v>16605.706666666665</v>
      </c>
      <c r="U7" s="58">
        <v>13284.565333333332</v>
      </c>
      <c r="V7" s="58">
        <v>1119.05</v>
      </c>
      <c r="W7" s="58">
        <v>21388.668</v>
      </c>
      <c r="X7" s="58">
        <v>2730</v>
      </c>
      <c r="Y7" s="58">
        <v>0</v>
      </c>
      <c r="Z7" s="58">
        <v>4939.727491302083</v>
      </c>
    </row>
    <row r="8" spans="1:26" ht="12.75">
      <c r="A8" s="58"/>
      <c r="B8" s="61">
        <v>6</v>
      </c>
      <c r="C8" s="60" t="s">
        <v>34</v>
      </c>
      <c r="D8" s="62">
        <v>82.30000000000001</v>
      </c>
      <c r="E8" s="58">
        <f t="shared" si="1"/>
        <v>392.46</v>
      </c>
      <c r="F8" s="58">
        <f t="shared" si="1"/>
        <v>457.99</v>
      </c>
      <c r="G8" s="58">
        <f t="shared" si="1"/>
        <v>799.7</v>
      </c>
      <c r="H8" s="58">
        <f t="shared" si="1"/>
        <v>7753.18</v>
      </c>
      <c r="I8" s="58">
        <f t="shared" si="1"/>
        <v>6202.55</v>
      </c>
      <c r="J8" s="58">
        <f t="shared" si="2"/>
        <v>1119.05</v>
      </c>
      <c r="K8" s="58">
        <f t="shared" si="1"/>
        <v>21388.67</v>
      </c>
      <c r="L8" s="58">
        <f t="shared" si="1"/>
        <v>2730</v>
      </c>
      <c r="M8" s="58">
        <v>0</v>
      </c>
      <c r="N8" s="58">
        <f t="shared" si="3"/>
        <v>3538.91</v>
      </c>
      <c r="O8" s="58"/>
      <c r="P8" s="58"/>
      <c r="Q8" s="58">
        <v>392.4635</v>
      </c>
      <c r="R8" s="58">
        <v>457.99</v>
      </c>
      <c r="S8" s="58">
        <v>799.7</v>
      </c>
      <c r="T8" s="58">
        <v>7753.181333333333</v>
      </c>
      <c r="U8" s="58">
        <v>6202.5450666666675</v>
      </c>
      <c r="V8" s="58">
        <v>1119.05</v>
      </c>
      <c r="W8" s="58">
        <v>21388.668</v>
      </c>
      <c r="X8" s="58">
        <v>2730</v>
      </c>
      <c r="Y8" s="58">
        <v>0</v>
      </c>
      <c r="Z8" s="58">
        <v>3538.9092474999998</v>
      </c>
    </row>
    <row r="9" spans="1:26" ht="12.75">
      <c r="A9" s="58"/>
      <c r="B9" s="61">
        <v>7</v>
      </c>
      <c r="C9" s="60" t="s">
        <v>49</v>
      </c>
      <c r="D9" s="62">
        <v>178.46</v>
      </c>
      <c r="E9" s="58">
        <f t="shared" si="1"/>
        <v>821.76</v>
      </c>
      <c r="F9" s="58">
        <f t="shared" si="1"/>
        <v>457.99</v>
      </c>
      <c r="G9" s="58">
        <f t="shared" si="1"/>
        <v>799.7</v>
      </c>
      <c r="H9" s="58">
        <f t="shared" si="1"/>
        <v>23650.08</v>
      </c>
      <c r="I9" s="58">
        <f t="shared" si="1"/>
        <v>14190.05</v>
      </c>
      <c r="J9" s="58">
        <f t="shared" si="2"/>
        <v>1179.44</v>
      </c>
      <c r="K9" s="58">
        <f t="shared" si="1"/>
        <v>21388.67</v>
      </c>
      <c r="L9" s="58">
        <f t="shared" si="1"/>
        <v>2730</v>
      </c>
      <c r="M9" s="58">
        <v>0</v>
      </c>
      <c r="N9" s="58">
        <f t="shared" si="3"/>
        <v>7409.98</v>
      </c>
      <c r="O9" s="58"/>
      <c r="P9" s="58"/>
      <c r="Q9" s="58">
        <v>821.7638446875001</v>
      </c>
      <c r="R9" s="58">
        <v>457.99</v>
      </c>
      <c r="S9" s="58">
        <v>799.7</v>
      </c>
      <c r="T9" s="58">
        <v>23650.076727272724</v>
      </c>
      <c r="U9" s="58">
        <v>14190.046036363636</v>
      </c>
      <c r="V9" s="58">
        <v>1179.44</v>
      </c>
      <c r="W9" s="58">
        <v>21388.668</v>
      </c>
      <c r="X9" s="58">
        <v>2730</v>
      </c>
      <c r="Y9" s="58">
        <v>0</v>
      </c>
      <c r="Z9" s="58">
        <v>7409.9825059546865</v>
      </c>
    </row>
    <row r="10" spans="1:26" ht="12.75">
      <c r="A10" s="58"/>
      <c r="B10" s="61">
        <v>8</v>
      </c>
      <c r="C10" s="60" t="s">
        <v>50</v>
      </c>
      <c r="D10" s="62">
        <v>104.25</v>
      </c>
      <c r="E10" s="58">
        <f t="shared" si="1"/>
        <v>727.46</v>
      </c>
      <c r="F10" s="58">
        <f t="shared" si="1"/>
        <v>457.99</v>
      </c>
      <c r="G10" s="58">
        <f t="shared" si="1"/>
        <v>799.7</v>
      </c>
      <c r="H10" s="58">
        <f t="shared" si="1"/>
        <v>14777.22</v>
      </c>
      <c r="I10" s="58">
        <f t="shared" si="1"/>
        <v>8866.33</v>
      </c>
      <c r="J10" s="58">
        <f t="shared" si="2"/>
        <v>1179.44</v>
      </c>
      <c r="K10" s="58">
        <f t="shared" si="1"/>
        <v>21388.67</v>
      </c>
      <c r="L10" s="58">
        <f t="shared" si="1"/>
        <v>2730</v>
      </c>
      <c r="M10" s="58">
        <v>0</v>
      </c>
      <c r="N10" s="58">
        <f t="shared" si="3"/>
        <v>6559.66</v>
      </c>
      <c r="O10" s="58"/>
      <c r="P10" s="58"/>
      <c r="Q10" s="58">
        <v>727.4630756250001</v>
      </c>
      <c r="R10" s="58">
        <v>457.99</v>
      </c>
      <c r="S10" s="58">
        <v>799.7</v>
      </c>
      <c r="T10" s="58">
        <v>14777.218181818182</v>
      </c>
      <c r="U10" s="58">
        <v>8866.33090909091</v>
      </c>
      <c r="V10" s="58">
        <v>1179.44</v>
      </c>
      <c r="W10" s="58">
        <v>21388.668</v>
      </c>
      <c r="X10" s="58">
        <v>2730</v>
      </c>
      <c r="Y10" s="58">
        <v>0</v>
      </c>
      <c r="Z10" s="58">
        <v>6559.656644615624</v>
      </c>
    </row>
    <row r="11" spans="1:26" ht="12.75">
      <c r="A11" s="58"/>
      <c r="B11" s="61">
        <v>9</v>
      </c>
      <c r="C11" s="60" t="s">
        <v>51</v>
      </c>
      <c r="D11" s="62">
        <v>120.9</v>
      </c>
      <c r="E11" s="58">
        <f t="shared" si="1"/>
        <v>416.99</v>
      </c>
      <c r="F11" s="58">
        <f t="shared" si="1"/>
        <v>457.99</v>
      </c>
      <c r="G11" s="58">
        <f t="shared" si="1"/>
        <v>799.7</v>
      </c>
      <c r="H11" s="58">
        <f t="shared" si="1"/>
        <v>10801.96</v>
      </c>
      <c r="I11" s="58">
        <f t="shared" si="1"/>
        <v>8641.57</v>
      </c>
      <c r="J11" s="58">
        <f t="shared" si="2"/>
        <v>1119.05</v>
      </c>
      <c r="K11" s="58">
        <f t="shared" si="1"/>
        <v>21388.67</v>
      </c>
      <c r="L11" s="58">
        <f t="shared" si="1"/>
        <v>2730</v>
      </c>
      <c r="M11" s="58">
        <v>0</v>
      </c>
      <c r="N11" s="58">
        <f t="shared" si="3"/>
        <v>3760.09</v>
      </c>
      <c r="O11" s="58"/>
      <c r="P11" s="58"/>
      <c r="Q11" s="58">
        <v>416.99246875</v>
      </c>
      <c r="R11" s="58">
        <v>457.99</v>
      </c>
      <c r="S11" s="58">
        <v>799.7</v>
      </c>
      <c r="T11" s="58">
        <v>10801.962666666666</v>
      </c>
      <c r="U11" s="58">
        <v>8641.570133333335</v>
      </c>
      <c r="V11" s="58">
        <v>1119.05</v>
      </c>
      <c r="W11" s="58">
        <v>21388.668</v>
      </c>
      <c r="X11" s="58">
        <v>2730</v>
      </c>
      <c r="Y11" s="58">
        <v>0</v>
      </c>
      <c r="Z11" s="58">
        <v>3760.0910754687498</v>
      </c>
    </row>
    <row r="12" spans="1:26" ht="12.75">
      <c r="A12" s="58"/>
      <c r="B12" s="61">
        <v>10</v>
      </c>
      <c r="C12" s="60" t="s">
        <v>52</v>
      </c>
      <c r="D12" s="62">
        <v>157.4</v>
      </c>
      <c r="E12" s="58">
        <f t="shared" si="1"/>
        <v>531.46</v>
      </c>
      <c r="F12" s="58">
        <f t="shared" si="1"/>
        <v>457.99</v>
      </c>
      <c r="G12" s="58">
        <f t="shared" si="1"/>
        <v>799.7</v>
      </c>
      <c r="H12" s="58">
        <f t="shared" si="1"/>
        <v>14149.51</v>
      </c>
      <c r="I12" s="58">
        <f t="shared" si="1"/>
        <v>11319.61</v>
      </c>
      <c r="J12" s="58">
        <f t="shared" si="2"/>
        <v>1119.05</v>
      </c>
      <c r="K12" s="58">
        <f t="shared" si="1"/>
        <v>21388.67</v>
      </c>
      <c r="L12" s="58">
        <f t="shared" si="1"/>
        <v>2730</v>
      </c>
      <c r="M12" s="58">
        <v>0</v>
      </c>
      <c r="N12" s="58">
        <f t="shared" si="3"/>
        <v>4792.27</v>
      </c>
      <c r="O12" s="58"/>
      <c r="P12" s="58"/>
      <c r="Q12" s="58">
        <v>531.4609895833333</v>
      </c>
      <c r="R12" s="58">
        <v>457.99</v>
      </c>
      <c r="S12" s="58">
        <v>799.7</v>
      </c>
      <c r="T12" s="58">
        <v>14149.514666666666</v>
      </c>
      <c r="U12" s="58">
        <v>11319.611733333333</v>
      </c>
      <c r="V12" s="58">
        <v>1119.05</v>
      </c>
      <c r="W12" s="58">
        <v>21388.668</v>
      </c>
      <c r="X12" s="58">
        <v>2730</v>
      </c>
      <c r="Y12" s="58">
        <v>0</v>
      </c>
      <c r="Z12" s="58">
        <v>4792.2729393229165</v>
      </c>
    </row>
    <row r="13" spans="1:26" ht="12.75">
      <c r="A13" s="58"/>
      <c r="B13" s="61">
        <v>11</v>
      </c>
      <c r="C13" s="60" t="s">
        <v>53</v>
      </c>
      <c r="D13" s="62">
        <v>178.8</v>
      </c>
      <c r="E13" s="58">
        <f t="shared" si="1"/>
        <v>596.87</v>
      </c>
      <c r="F13" s="58">
        <f t="shared" si="1"/>
        <v>457.99</v>
      </c>
      <c r="G13" s="58">
        <f t="shared" si="1"/>
        <v>799.7</v>
      </c>
      <c r="H13" s="58">
        <f t="shared" si="1"/>
        <v>16503.37</v>
      </c>
      <c r="I13" s="58">
        <f t="shared" si="1"/>
        <v>13202.69</v>
      </c>
      <c r="J13" s="58">
        <f t="shared" si="2"/>
        <v>1119.05</v>
      </c>
      <c r="K13" s="58">
        <f t="shared" si="1"/>
        <v>21388.67</v>
      </c>
      <c r="L13" s="58">
        <f t="shared" si="1"/>
        <v>2730</v>
      </c>
      <c r="M13" s="58">
        <v>0</v>
      </c>
      <c r="N13" s="58">
        <f t="shared" si="3"/>
        <v>5382.09</v>
      </c>
      <c r="O13" s="58"/>
      <c r="P13" s="58"/>
      <c r="Q13" s="58">
        <v>596.8715729166667</v>
      </c>
      <c r="R13" s="58">
        <v>457.99</v>
      </c>
      <c r="S13" s="58">
        <v>799.7</v>
      </c>
      <c r="T13" s="58">
        <v>16503.36533333333</v>
      </c>
      <c r="U13" s="58">
        <v>13202.692266666667</v>
      </c>
      <c r="V13" s="58">
        <v>1119.05</v>
      </c>
      <c r="W13" s="58">
        <v>21388.668</v>
      </c>
      <c r="X13" s="58">
        <v>2730</v>
      </c>
      <c r="Y13" s="58">
        <v>0</v>
      </c>
      <c r="Z13" s="58">
        <v>5382.091147239583</v>
      </c>
    </row>
    <row r="14" spans="1:26" ht="12.75">
      <c r="A14" s="58"/>
      <c r="B14" s="61">
        <v>12</v>
      </c>
      <c r="C14" s="60" t="s">
        <v>65</v>
      </c>
      <c r="D14" s="62">
        <v>158.6</v>
      </c>
      <c r="E14" s="58">
        <f t="shared" si="1"/>
        <v>416.99</v>
      </c>
      <c r="F14" s="58">
        <f t="shared" si="1"/>
        <v>457.99</v>
      </c>
      <c r="G14" s="58">
        <f t="shared" si="1"/>
        <v>799.7</v>
      </c>
      <c r="H14" s="58">
        <f t="shared" si="1"/>
        <v>13410.02</v>
      </c>
      <c r="I14" s="58">
        <f t="shared" si="1"/>
        <v>10728.01</v>
      </c>
      <c r="J14" s="58">
        <f t="shared" si="2"/>
        <v>1119.05</v>
      </c>
      <c r="K14" s="58">
        <f t="shared" si="1"/>
        <v>21388.67</v>
      </c>
      <c r="L14" s="58">
        <f t="shared" si="1"/>
        <v>2730</v>
      </c>
      <c r="M14" s="58">
        <v>0</v>
      </c>
      <c r="N14" s="58">
        <f t="shared" si="3"/>
        <v>3760.09</v>
      </c>
      <c r="O14" s="58"/>
      <c r="P14" s="58"/>
      <c r="Q14" s="58">
        <v>416.99246875</v>
      </c>
      <c r="R14" s="58">
        <v>457.99</v>
      </c>
      <c r="S14" s="58">
        <v>799.7</v>
      </c>
      <c r="T14" s="58">
        <v>13410.015999999998</v>
      </c>
      <c r="U14" s="58">
        <v>10728.0128</v>
      </c>
      <c r="V14" s="58">
        <v>1119.05</v>
      </c>
      <c r="W14" s="58">
        <v>21388.668</v>
      </c>
      <c r="X14" s="58">
        <v>2730</v>
      </c>
      <c r="Y14" s="58">
        <v>0</v>
      </c>
      <c r="Z14" s="58">
        <v>3760.0910754687498</v>
      </c>
    </row>
    <row r="15" spans="1:26" ht="12.75">
      <c r="A15" s="58"/>
      <c r="B15" s="61">
        <v>13</v>
      </c>
      <c r="C15" s="60" t="s">
        <v>54</v>
      </c>
      <c r="D15" s="62">
        <v>78.1</v>
      </c>
      <c r="E15" s="58">
        <f t="shared" si="1"/>
        <v>392.46</v>
      </c>
      <c r="F15" s="58">
        <f t="shared" si="1"/>
        <v>457.99</v>
      </c>
      <c r="G15" s="58">
        <f t="shared" si="1"/>
        <v>799.7</v>
      </c>
      <c r="H15" s="58">
        <f t="shared" si="1"/>
        <v>7168.85</v>
      </c>
      <c r="I15" s="58">
        <f t="shared" si="1"/>
        <v>5735.08</v>
      </c>
      <c r="J15" s="58">
        <f t="shared" si="2"/>
        <v>1119.05</v>
      </c>
      <c r="K15" s="58">
        <f t="shared" si="1"/>
        <v>21388.67</v>
      </c>
      <c r="L15" s="58">
        <f t="shared" si="1"/>
        <v>2730</v>
      </c>
      <c r="M15" s="58">
        <v>0</v>
      </c>
      <c r="N15" s="58">
        <f t="shared" si="3"/>
        <v>3538.91</v>
      </c>
      <c r="O15" s="58"/>
      <c r="P15" s="58"/>
      <c r="Q15" s="58">
        <v>392.4635</v>
      </c>
      <c r="R15" s="58">
        <v>457.99</v>
      </c>
      <c r="S15" s="58">
        <v>799.7</v>
      </c>
      <c r="T15" s="58">
        <v>7168.845333333333</v>
      </c>
      <c r="U15" s="58">
        <v>5735.076266666667</v>
      </c>
      <c r="V15" s="58">
        <v>1119.05</v>
      </c>
      <c r="W15" s="58">
        <v>21388.668</v>
      </c>
      <c r="X15" s="58">
        <v>2730</v>
      </c>
      <c r="Y15" s="58">
        <v>0</v>
      </c>
      <c r="Z15" s="58">
        <v>3538.9092474999998</v>
      </c>
    </row>
    <row r="16" spans="1:26" ht="12.75">
      <c r="A16" s="58"/>
      <c r="B16" s="61">
        <v>14</v>
      </c>
      <c r="C16" s="60" t="s">
        <v>55</v>
      </c>
      <c r="D16" s="62">
        <v>75</v>
      </c>
      <c r="E16" s="58">
        <f t="shared" si="1"/>
        <v>873.02</v>
      </c>
      <c r="F16" s="58">
        <f t="shared" si="1"/>
        <v>457.99</v>
      </c>
      <c r="G16" s="58">
        <f t="shared" si="1"/>
        <v>799.7</v>
      </c>
      <c r="H16" s="58">
        <f t="shared" si="1"/>
        <v>13457.89</v>
      </c>
      <c r="I16" s="58">
        <f t="shared" si="1"/>
        <v>9420.52</v>
      </c>
      <c r="J16" s="58">
        <f t="shared" si="2"/>
        <v>1556.85</v>
      </c>
      <c r="K16" s="58">
        <f t="shared" si="1"/>
        <v>35867.59</v>
      </c>
      <c r="L16" s="58">
        <f t="shared" si="1"/>
        <v>2730</v>
      </c>
      <c r="M16" s="58">
        <v>0</v>
      </c>
      <c r="N16" s="58">
        <f t="shared" si="3"/>
        <v>7872.13</v>
      </c>
      <c r="O16" s="58"/>
      <c r="P16" s="58"/>
      <c r="Q16" s="58">
        <v>873.015429</v>
      </c>
      <c r="R16" s="58">
        <v>457.99</v>
      </c>
      <c r="S16" s="58">
        <v>799.7</v>
      </c>
      <c r="T16" s="58">
        <v>13457.885333333332</v>
      </c>
      <c r="U16" s="58">
        <v>9420.51973333333</v>
      </c>
      <c r="V16" s="58">
        <v>1556.85</v>
      </c>
      <c r="W16" s="58">
        <v>35867.592000000004</v>
      </c>
      <c r="X16" s="58">
        <v>2730</v>
      </c>
      <c r="Y16" s="58">
        <v>0</v>
      </c>
      <c r="Z16" s="58">
        <v>7872.126643364999</v>
      </c>
    </row>
    <row r="17" spans="1:26" ht="12.75">
      <c r="A17" s="58"/>
      <c r="B17" s="61">
        <v>15</v>
      </c>
      <c r="C17" s="60" t="s">
        <v>35</v>
      </c>
      <c r="D17" s="62">
        <v>117.9</v>
      </c>
      <c r="E17" s="58">
        <f t="shared" si="1"/>
        <v>660.11</v>
      </c>
      <c r="F17" s="58">
        <f t="shared" si="1"/>
        <v>457.99</v>
      </c>
      <c r="G17" s="58">
        <f t="shared" si="1"/>
        <v>799.7</v>
      </c>
      <c r="H17" s="58">
        <f t="shared" si="1"/>
        <v>16200.54</v>
      </c>
      <c r="I17" s="58">
        <f t="shared" si="1"/>
        <v>9720.33</v>
      </c>
      <c r="J17" s="58">
        <f t="shared" si="2"/>
        <v>1179.44</v>
      </c>
      <c r="K17" s="58">
        <f t="shared" si="1"/>
        <v>21388.67</v>
      </c>
      <c r="L17" s="58">
        <f t="shared" si="1"/>
        <v>2730</v>
      </c>
      <c r="M17" s="58">
        <v>0</v>
      </c>
      <c r="N17" s="58">
        <f t="shared" si="3"/>
        <v>5952.28</v>
      </c>
      <c r="O17" s="58"/>
      <c r="P17" s="58"/>
      <c r="Q17" s="58">
        <v>660.1053834375</v>
      </c>
      <c r="R17" s="58">
        <v>457.99</v>
      </c>
      <c r="S17" s="58">
        <v>799.7</v>
      </c>
      <c r="T17" s="58">
        <v>16200.54303030303</v>
      </c>
      <c r="U17" s="58">
        <v>9720.325818181818</v>
      </c>
      <c r="V17" s="58">
        <v>1179.44</v>
      </c>
      <c r="W17" s="58">
        <v>21388.668</v>
      </c>
      <c r="X17" s="58">
        <v>2730</v>
      </c>
      <c r="Y17" s="58">
        <v>0</v>
      </c>
      <c r="Z17" s="58">
        <v>5952.2810293734365</v>
      </c>
    </row>
    <row r="18" spans="1:26" ht="12.75">
      <c r="A18" s="58"/>
      <c r="B18" s="61">
        <v>16</v>
      </c>
      <c r="C18" s="60" t="s">
        <v>42</v>
      </c>
      <c r="D18" s="62">
        <v>67.7</v>
      </c>
      <c r="E18" s="58">
        <f t="shared" si="1"/>
        <v>308.84</v>
      </c>
      <c r="F18" s="58">
        <f t="shared" si="1"/>
        <v>457.99</v>
      </c>
      <c r="G18" s="58">
        <f t="shared" si="1"/>
        <v>799.7</v>
      </c>
      <c r="H18" s="58">
        <f t="shared" si="1"/>
        <v>6041.44</v>
      </c>
      <c r="I18" s="58">
        <f t="shared" si="1"/>
        <v>4833.15</v>
      </c>
      <c r="J18" s="58">
        <f t="shared" si="2"/>
        <v>1073.77</v>
      </c>
      <c r="K18" s="58">
        <f t="shared" si="1"/>
        <v>21388.67</v>
      </c>
      <c r="L18" s="58">
        <f t="shared" si="1"/>
        <v>2730</v>
      </c>
      <c r="M18" s="58">
        <v>0</v>
      </c>
      <c r="N18" s="58">
        <f t="shared" si="3"/>
        <v>2784.84</v>
      </c>
      <c r="O18" s="58"/>
      <c r="P18" s="58"/>
      <c r="Q18" s="58">
        <v>308.8371</v>
      </c>
      <c r="R18" s="58">
        <v>457.99</v>
      </c>
      <c r="S18" s="58">
        <v>799.7</v>
      </c>
      <c r="T18" s="58">
        <v>6041.4400000000005</v>
      </c>
      <c r="U18" s="58">
        <v>4833.152000000002</v>
      </c>
      <c r="V18" s="58">
        <v>1073.77</v>
      </c>
      <c r="W18" s="58">
        <v>21388.668</v>
      </c>
      <c r="X18" s="58">
        <v>2730</v>
      </c>
      <c r="Y18" s="58">
        <v>0</v>
      </c>
      <c r="Z18" s="58">
        <v>2784.8359634999997</v>
      </c>
    </row>
    <row r="19" spans="1:26" ht="12.75">
      <c r="A19" s="58"/>
      <c r="B19" s="61">
        <v>17</v>
      </c>
      <c r="C19" s="60" t="s">
        <v>26</v>
      </c>
      <c r="D19" s="62">
        <v>128.95</v>
      </c>
      <c r="E19" s="58">
        <f t="shared" si="1"/>
        <v>449.7</v>
      </c>
      <c r="F19" s="58">
        <f t="shared" si="1"/>
        <v>457.99</v>
      </c>
      <c r="G19" s="58">
        <f t="shared" si="1"/>
        <v>799.7</v>
      </c>
      <c r="H19" s="58">
        <f t="shared" si="1"/>
        <v>11914.51</v>
      </c>
      <c r="I19" s="58">
        <f t="shared" si="1"/>
        <v>9531.61</v>
      </c>
      <c r="J19" s="58">
        <f t="shared" si="2"/>
        <v>1119.05</v>
      </c>
      <c r="K19" s="58">
        <f t="shared" si="1"/>
        <v>21388.67</v>
      </c>
      <c r="L19" s="58">
        <f t="shared" si="1"/>
        <v>2730</v>
      </c>
      <c r="M19" s="58">
        <v>0</v>
      </c>
      <c r="N19" s="58">
        <f t="shared" si="3"/>
        <v>4055</v>
      </c>
      <c r="O19" s="58"/>
      <c r="P19" s="58"/>
      <c r="Q19" s="58">
        <v>449.69776041666665</v>
      </c>
      <c r="R19" s="58">
        <v>457.99</v>
      </c>
      <c r="S19" s="58">
        <v>799.7</v>
      </c>
      <c r="T19" s="58">
        <v>11914.511999999999</v>
      </c>
      <c r="U19" s="58">
        <v>9531.6096</v>
      </c>
      <c r="V19" s="58">
        <v>1119.05</v>
      </c>
      <c r="W19" s="58">
        <v>21388.668</v>
      </c>
      <c r="X19" s="58">
        <v>2730</v>
      </c>
      <c r="Y19" s="58">
        <v>0</v>
      </c>
      <c r="Z19" s="58">
        <v>4055.000179427083</v>
      </c>
    </row>
    <row r="20" spans="1:26" ht="12.75">
      <c r="A20" s="58"/>
      <c r="B20" s="61">
        <v>18</v>
      </c>
      <c r="C20" s="60" t="s">
        <v>36</v>
      </c>
      <c r="D20" s="62">
        <v>92.3</v>
      </c>
      <c r="E20" s="58">
        <f t="shared" si="1"/>
        <v>392.46</v>
      </c>
      <c r="F20" s="58">
        <f t="shared" si="1"/>
        <v>457.99</v>
      </c>
      <c r="G20" s="58">
        <f t="shared" si="1"/>
        <v>799.7</v>
      </c>
      <c r="H20" s="58">
        <f t="shared" si="1"/>
        <v>8566.96</v>
      </c>
      <c r="I20" s="58">
        <f t="shared" si="1"/>
        <v>6853.57</v>
      </c>
      <c r="J20" s="58">
        <f t="shared" si="2"/>
        <v>1119.05</v>
      </c>
      <c r="K20" s="58">
        <f t="shared" si="1"/>
        <v>21388.67</v>
      </c>
      <c r="L20" s="58">
        <f t="shared" si="1"/>
        <v>2730</v>
      </c>
      <c r="M20" s="58">
        <v>0</v>
      </c>
      <c r="N20" s="58">
        <f t="shared" si="3"/>
        <v>3538.91</v>
      </c>
      <c r="O20" s="58"/>
      <c r="P20" s="58"/>
      <c r="Q20" s="58">
        <v>392.4635</v>
      </c>
      <c r="R20" s="58">
        <v>457.99</v>
      </c>
      <c r="S20" s="58">
        <v>799.7</v>
      </c>
      <c r="T20" s="58">
        <v>8566.960000000001</v>
      </c>
      <c r="U20" s="58">
        <v>6853.568</v>
      </c>
      <c r="V20" s="58">
        <v>1119.05</v>
      </c>
      <c r="W20" s="58">
        <v>21388.668</v>
      </c>
      <c r="X20" s="58">
        <v>2730</v>
      </c>
      <c r="Y20" s="58">
        <v>0</v>
      </c>
      <c r="Z20" s="58">
        <v>3538.9092474999998</v>
      </c>
    </row>
    <row r="21" spans="1:26" ht="12.75">
      <c r="A21" s="58"/>
      <c r="B21" s="61">
        <v>19</v>
      </c>
      <c r="C21" s="60" t="s">
        <v>39</v>
      </c>
      <c r="D21" s="62">
        <v>77.45</v>
      </c>
      <c r="E21" s="58">
        <f t="shared" si="1"/>
        <v>308.84</v>
      </c>
      <c r="F21" s="58">
        <f t="shared" si="1"/>
        <v>457.99</v>
      </c>
      <c r="G21" s="58">
        <f t="shared" si="1"/>
        <v>799.7</v>
      </c>
      <c r="H21" s="58">
        <f t="shared" si="1"/>
        <v>7113.55</v>
      </c>
      <c r="I21" s="58">
        <f t="shared" si="1"/>
        <v>5690.84</v>
      </c>
      <c r="J21" s="58">
        <f t="shared" si="2"/>
        <v>1073.77</v>
      </c>
      <c r="K21" s="58">
        <f t="shared" si="1"/>
        <v>21388.67</v>
      </c>
      <c r="L21" s="58">
        <f t="shared" si="1"/>
        <v>2730</v>
      </c>
      <c r="M21" s="58">
        <v>0</v>
      </c>
      <c r="N21" s="58">
        <f t="shared" si="3"/>
        <v>2784.84</v>
      </c>
      <c r="O21" s="58"/>
      <c r="P21" s="58"/>
      <c r="Q21" s="58">
        <v>308.8371</v>
      </c>
      <c r="R21" s="58">
        <v>457.99</v>
      </c>
      <c r="S21" s="58">
        <v>799.7</v>
      </c>
      <c r="T21" s="58">
        <v>7113.548000000001</v>
      </c>
      <c r="U21" s="58">
        <v>5690.838400000001</v>
      </c>
      <c r="V21" s="58">
        <v>1073.77</v>
      </c>
      <c r="W21" s="58">
        <v>21388.668</v>
      </c>
      <c r="X21" s="58">
        <v>2730</v>
      </c>
      <c r="Y21" s="58">
        <v>0</v>
      </c>
      <c r="Z21" s="58">
        <v>2784.8359634999997</v>
      </c>
    </row>
    <row r="22" spans="1:26" ht="12.75">
      <c r="A22" s="58"/>
      <c r="B22" s="61">
        <v>20</v>
      </c>
      <c r="C22" s="60" t="s">
        <v>37</v>
      </c>
      <c r="D22" s="62">
        <v>174</v>
      </c>
      <c r="E22" s="58">
        <f t="shared" si="1"/>
        <v>424.65</v>
      </c>
      <c r="F22" s="58">
        <f t="shared" si="1"/>
        <v>457.99</v>
      </c>
      <c r="G22" s="58">
        <f t="shared" si="1"/>
        <v>799.7</v>
      </c>
      <c r="H22" s="58">
        <f t="shared" si="1"/>
        <v>15828.24</v>
      </c>
      <c r="I22" s="58">
        <f t="shared" si="1"/>
        <v>12662.59</v>
      </c>
      <c r="J22" s="58">
        <f t="shared" si="2"/>
        <v>1073.77</v>
      </c>
      <c r="K22" s="58">
        <f t="shared" si="1"/>
        <v>21388.67</v>
      </c>
      <c r="L22" s="58">
        <f t="shared" si="1"/>
        <v>2730</v>
      </c>
      <c r="M22" s="58">
        <v>0</v>
      </c>
      <c r="N22" s="58">
        <f t="shared" si="3"/>
        <v>3829.15</v>
      </c>
      <c r="O22" s="58"/>
      <c r="P22" s="58"/>
      <c r="Q22" s="58">
        <v>424.65101250000004</v>
      </c>
      <c r="R22" s="58">
        <v>457.99</v>
      </c>
      <c r="S22" s="58">
        <v>799.7</v>
      </c>
      <c r="T22" s="58">
        <v>15828.242666666665</v>
      </c>
      <c r="U22" s="58">
        <v>12662.594133333332</v>
      </c>
      <c r="V22" s="58">
        <v>1073.77</v>
      </c>
      <c r="W22" s="58">
        <v>21388.668</v>
      </c>
      <c r="X22" s="58">
        <v>2730</v>
      </c>
      <c r="Y22" s="58">
        <v>0</v>
      </c>
      <c r="Z22" s="58">
        <v>3829.1494498124994</v>
      </c>
    </row>
    <row r="23" spans="1:26" ht="12.75">
      <c r="A23" s="58"/>
      <c r="B23" s="61">
        <v>21</v>
      </c>
      <c r="C23" s="60" t="s">
        <v>56</v>
      </c>
      <c r="D23" s="62">
        <v>146.75</v>
      </c>
      <c r="E23" s="58">
        <f t="shared" si="1"/>
        <v>347.44</v>
      </c>
      <c r="F23" s="58">
        <f t="shared" si="1"/>
        <v>457.99</v>
      </c>
      <c r="G23" s="58">
        <f t="shared" si="1"/>
        <v>799.7</v>
      </c>
      <c r="H23" s="58">
        <f t="shared" si="1"/>
        <v>13025.41</v>
      </c>
      <c r="I23" s="58">
        <f t="shared" si="1"/>
        <v>10420.33</v>
      </c>
      <c r="J23" s="58">
        <f t="shared" si="2"/>
        <v>1073.77</v>
      </c>
      <c r="K23" s="58">
        <f t="shared" si="1"/>
        <v>21388.67</v>
      </c>
      <c r="L23" s="58">
        <f t="shared" si="1"/>
        <v>2730</v>
      </c>
      <c r="M23" s="58">
        <v>0</v>
      </c>
      <c r="N23" s="58">
        <f t="shared" si="3"/>
        <v>3132.94</v>
      </c>
      <c r="O23" s="58"/>
      <c r="P23" s="58"/>
      <c r="Q23" s="58">
        <v>347.44173750000004</v>
      </c>
      <c r="R23" s="58">
        <v>457.99</v>
      </c>
      <c r="S23" s="58">
        <v>799.7</v>
      </c>
      <c r="T23" s="58">
        <v>13025.410666666667</v>
      </c>
      <c r="U23" s="58">
        <v>10420.328533333333</v>
      </c>
      <c r="V23" s="58">
        <v>1073.77</v>
      </c>
      <c r="W23" s="58">
        <v>21388.668</v>
      </c>
      <c r="X23" s="58">
        <v>2730</v>
      </c>
      <c r="Y23" s="58">
        <v>0</v>
      </c>
      <c r="Z23" s="58">
        <v>3132.9404589375</v>
      </c>
    </row>
    <row r="24" spans="1:26" ht="12.75">
      <c r="A24" s="58"/>
      <c r="B24" s="61">
        <v>22</v>
      </c>
      <c r="C24" s="60" t="s">
        <v>27</v>
      </c>
      <c r="D24" s="62">
        <v>187.55</v>
      </c>
      <c r="E24" s="58">
        <f t="shared" si="1"/>
        <v>572.34</v>
      </c>
      <c r="F24" s="58">
        <f t="shared" si="1"/>
        <v>457.99</v>
      </c>
      <c r="G24" s="58">
        <f t="shared" si="1"/>
        <v>799.7</v>
      </c>
      <c r="H24" s="58">
        <f t="shared" si="1"/>
        <v>17881.67</v>
      </c>
      <c r="I24" s="58">
        <f t="shared" si="1"/>
        <v>14305.34</v>
      </c>
      <c r="J24" s="58">
        <f t="shared" si="2"/>
        <v>1119.05</v>
      </c>
      <c r="K24" s="58">
        <f t="shared" si="1"/>
        <v>21388.67</v>
      </c>
      <c r="L24" s="58">
        <f t="shared" si="1"/>
        <v>2730</v>
      </c>
      <c r="M24" s="58">
        <v>0</v>
      </c>
      <c r="N24" s="58">
        <f t="shared" si="3"/>
        <v>5160.91</v>
      </c>
      <c r="O24" s="58"/>
      <c r="P24" s="58"/>
      <c r="Q24" s="58">
        <v>572.3426041666667</v>
      </c>
      <c r="R24" s="58">
        <v>457.99</v>
      </c>
      <c r="S24" s="58">
        <v>799.7</v>
      </c>
      <c r="T24" s="58">
        <v>17881.672000000002</v>
      </c>
      <c r="U24" s="58">
        <v>14305.337600000003</v>
      </c>
      <c r="V24" s="58">
        <v>1119.05</v>
      </c>
      <c r="W24" s="58">
        <v>21388.668</v>
      </c>
      <c r="X24" s="58">
        <v>2730</v>
      </c>
      <c r="Y24" s="58">
        <v>0</v>
      </c>
      <c r="Z24" s="58">
        <v>5160.909319270832</v>
      </c>
    </row>
    <row r="25" spans="1:26" ht="12.75">
      <c r="A25" s="58"/>
      <c r="B25" s="61">
        <v>23</v>
      </c>
      <c r="C25" s="60" t="s">
        <v>43</v>
      </c>
      <c r="D25" s="62">
        <v>339</v>
      </c>
      <c r="E25" s="58">
        <f t="shared" si="1"/>
        <v>654.11</v>
      </c>
      <c r="F25" s="58">
        <f t="shared" si="1"/>
        <v>457.99</v>
      </c>
      <c r="G25" s="58">
        <f t="shared" si="1"/>
        <v>799.7</v>
      </c>
      <c r="H25" s="58">
        <f t="shared" si="1"/>
        <v>29471</v>
      </c>
      <c r="I25" s="58">
        <f t="shared" si="1"/>
        <v>23576.8</v>
      </c>
      <c r="J25" s="58">
        <f t="shared" si="2"/>
        <v>1119.05</v>
      </c>
      <c r="K25" s="58">
        <f t="shared" si="1"/>
        <v>21388.67</v>
      </c>
      <c r="L25" s="58">
        <f aca="true" t="shared" si="4" ref="L25:L42">ROUND(X25,2)</f>
        <v>2730</v>
      </c>
      <c r="M25" s="58">
        <v>0</v>
      </c>
      <c r="N25" s="58">
        <f t="shared" si="3"/>
        <v>5898.18</v>
      </c>
      <c r="O25" s="58"/>
      <c r="P25" s="58"/>
      <c r="Q25" s="58">
        <v>654.1058333333334</v>
      </c>
      <c r="R25" s="58">
        <v>457.99</v>
      </c>
      <c r="S25" s="58">
        <v>799.7</v>
      </c>
      <c r="T25" s="58">
        <v>29471.002666666664</v>
      </c>
      <c r="U25" s="58">
        <v>23576.802133333334</v>
      </c>
      <c r="V25" s="58">
        <v>1119.05</v>
      </c>
      <c r="W25" s="58">
        <v>21388.668</v>
      </c>
      <c r="X25" s="58">
        <v>2730</v>
      </c>
      <c r="Y25" s="58">
        <v>0</v>
      </c>
      <c r="Z25" s="58">
        <v>5898.182079166667</v>
      </c>
    </row>
    <row r="26" spans="1:26" ht="12.75">
      <c r="A26" s="58"/>
      <c r="B26" s="61">
        <v>24</v>
      </c>
      <c r="C26" s="60" t="s">
        <v>44</v>
      </c>
      <c r="D26" s="62">
        <v>158.1</v>
      </c>
      <c r="E26" s="58">
        <f t="shared" si="1"/>
        <v>498.76</v>
      </c>
      <c r="F26" s="58">
        <f t="shared" si="1"/>
        <v>457.99</v>
      </c>
      <c r="G26" s="58">
        <f t="shared" si="1"/>
        <v>799.7</v>
      </c>
      <c r="H26" s="58">
        <f t="shared" si="1"/>
        <v>14519.26</v>
      </c>
      <c r="I26" s="58">
        <f t="shared" si="1"/>
        <v>11615.41</v>
      </c>
      <c r="J26" s="58">
        <f t="shared" si="2"/>
        <v>1119.05</v>
      </c>
      <c r="K26" s="58">
        <f t="shared" si="1"/>
        <v>21388.67</v>
      </c>
      <c r="L26" s="58">
        <f t="shared" si="4"/>
        <v>2730</v>
      </c>
      <c r="M26" s="58">
        <v>0</v>
      </c>
      <c r="N26" s="58">
        <f t="shared" si="3"/>
        <v>4497.36</v>
      </c>
      <c r="O26" s="58"/>
      <c r="P26" s="58"/>
      <c r="Q26" s="58">
        <v>498.75569791666663</v>
      </c>
      <c r="R26" s="58">
        <v>457.99</v>
      </c>
      <c r="S26" s="58">
        <v>799.7</v>
      </c>
      <c r="T26" s="58">
        <v>14519.264000000001</v>
      </c>
      <c r="U26" s="58">
        <v>11615.4112</v>
      </c>
      <c r="V26" s="58">
        <v>1119.05</v>
      </c>
      <c r="W26" s="58">
        <v>21388.668</v>
      </c>
      <c r="X26" s="58">
        <v>2730</v>
      </c>
      <c r="Y26" s="58">
        <v>0</v>
      </c>
      <c r="Z26" s="58">
        <v>4497.363835364583</v>
      </c>
    </row>
    <row r="27" spans="1:26" ht="12.75">
      <c r="A27" s="58"/>
      <c r="B27" s="61">
        <v>25</v>
      </c>
      <c r="C27" s="60" t="s">
        <v>57</v>
      </c>
      <c r="D27" s="62">
        <v>99.19999999999999</v>
      </c>
      <c r="E27" s="58">
        <f t="shared" si="1"/>
        <v>554.13</v>
      </c>
      <c r="F27" s="58">
        <f t="shared" si="1"/>
        <v>457.99</v>
      </c>
      <c r="G27" s="58">
        <f t="shared" si="1"/>
        <v>799.7</v>
      </c>
      <c r="H27" s="58">
        <f t="shared" si="1"/>
        <v>9060.51</v>
      </c>
      <c r="I27" s="58">
        <f t="shared" si="1"/>
        <v>7248.41</v>
      </c>
      <c r="J27" s="58">
        <f t="shared" si="2"/>
        <v>1254.92</v>
      </c>
      <c r="K27" s="58">
        <f t="shared" si="1"/>
        <v>21388.67</v>
      </c>
      <c r="L27" s="58">
        <f t="shared" si="4"/>
        <v>2730</v>
      </c>
      <c r="M27" s="58">
        <v>0</v>
      </c>
      <c r="N27" s="58">
        <f t="shared" si="3"/>
        <v>4996.64</v>
      </c>
      <c r="O27" s="58"/>
      <c r="P27" s="58"/>
      <c r="Q27" s="58">
        <v>554.125</v>
      </c>
      <c r="R27" s="58">
        <v>457.99</v>
      </c>
      <c r="S27" s="58">
        <v>799.7</v>
      </c>
      <c r="T27" s="58">
        <v>9060.509333333333</v>
      </c>
      <c r="U27" s="58">
        <v>7248.407466666667</v>
      </c>
      <c r="V27" s="58">
        <v>1254.92</v>
      </c>
      <c r="W27" s="58">
        <v>21388.668</v>
      </c>
      <c r="X27" s="58">
        <v>2730</v>
      </c>
      <c r="Y27" s="58">
        <v>0</v>
      </c>
      <c r="Z27" s="58">
        <v>4996.6381249999995</v>
      </c>
    </row>
    <row r="28" spans="1:26" ht="12.75">
      <c r="A28" s="58"/>
      <c r="B28" s="61">
        <v>26</v>
      </c>
      <c r="C28" s="60" t="s">
        <v>45</v>
      </c>
      <c r="D28" s="62">
        <v>96.65</v>
      </c>
      <c r="E28" s="58">
        <f t="shared" si="1"/>
        <v>392.46</v>
      </c>
      <c r="F28" s="58">
        <f t="shared" si="1"/>
        <v>457.99</v>
      </c>
      <c r="G28" s="58">
        <f t="shared" si="1"/>
        <v>799.7</v>
      </c>
      <c r="H28" s="58">
        <f t="shared" si="1"/>
        <v>8757.61</v>
      </c>
      <c r="I28" s="58">
        <f t="shared" si="1"/>
        <v>7006.09</v>
      </c>
      <c r="J28" s="58">
        <f t="shared" si="2"/>
        <v>1119.05</v>
      </c>
      <c r="K28" s="58">
        <f t="shared" si="1"/>
        <v>21388.67</v>
      </c>
      <c r="L28" s="58">
        <f t="shared" si="4"/>
        <v>2730</v>
      </c>
      <c r="M28" s="58">
        <v>0</v>
      </c>
      <c r="N28" s="58">
        <f t="shared" si="3"/>
        <v>3538.91</v>
      </c>
      <c r="O28" s="58"/>
      <c r="P28" s="58"/>
      <c r="Q28" s="58">
        <v>392.4635</v>
      </c>
      <c r="R28" s="58">
        <v>457.99</v>
      </c>
      <c r="S28" s="58">
        <v>799.7</v>
      </c>
      <c r="T28" s="58">
        <v>8757.612</v>
      </c>
      <c r="U28" s="58">
        <v>7006.089599999999</v>
      </c>
      <c r="V28" s="58">
        <v>1119.05</v>
      </c>
      <c r="W28" s="58">
        <v>21388.668</v>
      </c>
      <c r="X28" s="58">
        <v>2730</v>
      </c>
      <c r="Y28" s="58">
        <v>0</v>
      </c>
      <c r="Z28" s="58">
        <v>3538.9092474999998</v>
      </c>
    </row>
    <row r="29" spans="1:26" ht="12.75">
      <c r="A29" s="58"/>
      <c r="B29" s="61">
        <v>27</v>
      </c>
      <c r="C29" s="60" t="s">
        <v>58</v>
      </c>
      <c r="D29" s="62">
        <v>163.7</v>
      </c>
      <c r="E29" s="58">
        <f t="shared" si="1"/>
        <v>547.81</v>
      </c>
      <c r="F29" s="58">
        <f t="shared" si="1"/>
        <v>457.99</v>
      </c>
      <c r="G29" s="58">
        <f t="shared" si="1"/>
        <v>799.7</v>
      </c>
      <c r="H29" s="58">
        <f t="shared" si="1"/>
        <v>14884.89</v>
      </c>
      <c r="I29" s="58">
        <f t="shared" si="1"/>
        <v>11907.91</v>
      </c>
      <c r="J29" s="58">
        <f t="shared" si="2"/>
        <v>1119.05</v>
      </c>
      <c r="K29" s="58">
        <f t="shared" si="1"/>
        <v>23905.04</v>
      </c>
      <c r="L29" s="58">
        <f t="shared" si="4"/>
        <v>2730</v>
      </c>
      <c r="M29" s="58">
        <v>0</v>
      </c>
      <c r="N29" s="58">
        <f t="shared" si="3"/>
        <v>4939.73</v>
      </c>
      <c r="O29" s="58"/>
      <c r="P29" s="58"/>
      <c r="Q29" s="58">
        <v>547.8136354166667</v>
      </c>
      <c r="R29" s="58">
        <v>457.99</v>
      </c>
      <c r="S29" s="58">
        <v>799.7</v>
      </c>
      <c r="T29" s="58">
        <v>14884.886666666665</v>
      </c>
      <c r="U29" s="58">
        <v>11907.909333333331</v>
      </c>
      <c r="V29" s="58">
        <v>1119.05</v>
      </c>
      <c r="W29" s="58">
        <v>23905.043808000002</v>
      </c>
      <c r="X29" s="58">
        <v>2730</v>
      </c>
      <c r="Y29" s="58">
        <v>0</v>
      </c>
      <c r="Z29" s="58">
        <v>4939.727491302083</v>
      </c>
    </row>
    <row r="30" spans="1:26" ht="12.75">
      <c r="A30" s="58"/>
      <c r="B30" s="61">
        <v>28</v>
      </c>
      <c r="C30" s="60" t="s">
        <v>46</v>
      </c>
      <c r="D30" s="62">
        <v>137.75</v>
      </c>
      <c r="E30" s="58">
        <f t="shared" si="1"/>
        <v>449.7</v>
      </c>
      <c r="F30" s="58">
        <f t="shared" si="1"/>
        <v>457.99</v>
      </c>
      <c r="G30" s="58">
        <f t="shared" si="1"/>
        <v>799.7</v>
      </c>
      <c r="H30" s="58">
        <f t="shared" si="1"/>
        <v>12044.09</v>
      </c>
      <c r="I30" s="58">
        <f t="shared" si="1"/>
        <v>9635.27</v>
      </c>
      <c r="J30" s="58">
        <f t="shared" si="2"/>
        <v>1119.05</v>
      </c>
      <c r="K30" s="58">
        <f t="shared" si="1"/>
        <v>21388.67</v>
      </c>
      <c r="L30" s="58">
        <f t="shared" si="4"/>
        <v>2730</v>
      </c>
      <c r="M30" s="58">
        <v>0</v>
      </c>
      <c r="N30" s="58">
        <f t="shared" si="3"/>
        <v>4055</v>
      </c>
      <c r="O30" s="58"/>
      <c r="P30" s="58"/>
      <c r="Q30" s="58">
        <v>449.69776041666665</v>
      </c>
      <c r="R30" s="58">
        <v>457.99</v>
      </c>
      <c r="S30" s="58">
        <v>799.7</v>
      </c>
      <c r="T30" s="58">
        <v>12044.089333333332</v>
      </c>
      <c r="U30" s="58">
        <v>9635.271466666667</v>
      </c>
      <c r="V30" s="58">
        <v>1119.05</v>
      </c>
      <c r="W30" s="58">
        <v>21388.668</v>
      </c>
      <c r="X30" s="58">
        <v>2730</v>
      </c>
      <c r="Y30" s="58">
        <v>0</v>
      </c>
      <c r="Z30" s="58">
        <v>4055.000179427083</v>
      </c>
    </row>
    <row r="31" spans="1:26" ht="12.75">
      <c r="A31" s="58"/>
      <c r="B31" s="61">
        <v>29</v>
      </c>
      <c r="C31" s="63" t="s">
        <v>59</v>
      </c>
      <c r="D31" s="62">
        <v>117.65</v>
      </c>
      <c r="E31" s="58">
        <f t="shared" si="1"/>
        <v>927.58</v>
      </c>
      <c r="F31" s="58">
        <f t="shared" si="1"/>
        <v>457.99</v>
      </c>
      <c r="G31" s="58">
        <f t="shared" si="1"/>
        <v>799.7</v>
      </c>
      <c r="H31" s="58">
        <f t="shared" si="1"/>
        <v>20900.74</v>
      </c>
      <c r="I31" s="58">
        <f t="shared" si="1"/>
        <v>14630.52</v>
      </c>
      <c r="J31" s="58">
        <f t="shared" si="2"/>
        <v>1556.85</v>
      </c>
      <c r="K31" s="58">
        <f t="shared" si="1"/>
        <v>35867.59</v>
      </c>
      <c r="L31" s="58">
        <f t="shared" si="4"/>
        <v>2730</v>
      </c>
      <c r="M31" s="58">
        <v>0</v>
      </c>
      <c r="N31" s="58">
        <f t="shared" si="3"/>
        <v>8364.13</v>
      </c>
      <c r="O31" s="58"/>
      <c r="P31" s="58"/>
      <c r="Q31" s="58">
        <v>927.5788933125</v>
      </c>
      <c r="R31" s="58">
        <v>457.99</v>
      </c>
      <c r="S31" s="58">
        <v>799.7</v>
      </c>
      <c r="T31" s="58">
        <v>20900.74133333333</v>
      </c>
      <c r="U31" s="58">
        <v>14630.518933333333</v>
      </c>
      <c r="V31" s="58">
        <v>1556.85</v>
      </c>
      <c r="W31" s="58">
        <v>35867.592000000004</v>
      </c>
      <c r="X31" s="58">
        <v>2730</v>
      </c>
      <c r="Y31" s="58">
        <v>0</v>
      </c>
      <c r="Z31" s="58">
        <v>8364.134558575312</v>
      </c>
    </row>
    <row r="32" spans="1:26" ht="12.75">
      <c r="A32" s="58"/>
      <c r="B32" s="61">
        <v>30</v>
      </c>
      <c r="C32" s="60" t="s">
        <v>60</v>
      </c>
      <c r="D32" s="62">
        <v>88.05000000000001</v>
      </c>
      <c r="E32" s="58">
        <f t="shared" si="1"/>
        <v>392.46</v>
      </c>
      <c r="F32" s="58">
        <f t="shared" si="1"/>
        <v>457.99</v>
      </c>
      <c r="G32" s="58">
        <f t="shared" si="1"/>
        <v>799.7</v>
      </c>
      <c r="H32" s="58">
        <f t="shared" si="1"/>
        <v>7957.86</v>
      </c>
      <c r="I32" s="58">
        <f t="shared" si="1"/>
        <v>6366.29</v>
      </c>
      <c r="J32" s="58">
        <f t="shared" si="2"/>
        <v>1119.05</v>
      </c>
      <c r="K32" s="58">
        <f t="shared" si="1"/>
        <v>21388.67</v>
      </c>
      <c r="L32" s="58">
        <f t="shared" si="4"/>
        <v>2730</v>
      </c>
      <c r="M32" s="58">
        <v>0</v>
      </c>
      <c r="N32" s="58">
        <f t="shared" si="3"/>
        <v>3538.91</v>
      </c>
      <c r="O32" s="58"/>
      <c r="P32" s="58"/>
      <c r="Q32" s="58">
        <v>392.4635</v>
      </c>
      <c r="R32" s="58">
        <v>457.99</v>
      </c>
      <c r="S32" s="58">
        <v>799.7</v>
      </c>
      <c r="T32" s="58">
        <v>7957.8640000000005</v>
      </c>
      <c r="U32" s="58">
        <v>6366.2912000000015</v>
      </c>
      <c r="V32" s="58">
        <v>1119.05</v>
      </c>
      <c r="W32" s="58">
        <v>21388.668</v>
      </c>
      <c r="X32" s="58">
        <v>2730</v>
      </c>
      <c r="Y32" s="58">
        <v>0</v>
      </c>
      <c r="Z32" s="58">
        <v>3538.9092474999998</v>
      </c>
    </row>
    <row r="33" spans="1:26" ht="12.75">
      <c r="A33" s="58"/>
      <c r="B33" s="61">
        <v>31</v>
      </c>
      <c r="C33" s="60" t="s">
        <v>61</v>
      </c>
      <c r="D33" s="62">
        <v>164.45</v>
      </c>
      <c r="E33" s="58">
        <f t="shared" si="1"/>
        <v>392.48</v>
      </c>
      <c r="F33" s="58">
        <f t="shared" si="1"/>
        <v>457.99</v>
      </c>
      <c r="G33" s="58">
        <f t="shared" si="1"/>
        <v>799.7</v>
      </c>
      <c r="H33" s="58">
        <f t="shared" si="1"/>
        <v>14640.59</v>
      </c>
      <c r="I33" s="58">
        <f t="shared" si="1"/>
        <v>11712.47</v>
      </c>
      <c r="J33" s="58">
        <f t="shared" si="2"/>
        <v>1073.77</v>
      </c>
      <c r="K33" s="58">
        <f t="shared" si="1"/>
        <v>21388.67</v>
      </c>
      <c r="L33" s="58">
        <f t="shared" si="4"/>
        <v>2730</v>
      </c>
      <c r="M33" s="58">
        <v>0</v>
      </c>
      <c r="N33" s="58">
        <f t="shared" si="3"/>
        <v>3539.06</v>
      </c>
      <c r="O33" s="58"/>
      <c r="P33" s="58"/>
      <c r="Q33" s="58">
        <v>392.48048125</v>
      </c>
      <c r="R33" s="58">
        <v>457.99</v>
      </c>
      <c r="S33" s="58">
        <v>799.7</v>
      </c>
      <c r="T33" s="58">
        <v>14640.588000000003</v>
      </c>
      <c r="U33" s="58">
        <v>11712.470400000002</v>
      </c>
      <c r="V33" s="58">
        <v>1073.77</v>
      </c>
      <c r="W33" s="58">
        <v>21388.668</v>
      </c>
      <c r="X33" s="58">
        <v>2730</v>
      </c>
      <c r="Y33" s="58">
        <v>0</v>
      </c>
      <c r="Z33" s="58">
        <v>3539.0623702812495</v>
      </c>
    </row>
    <row r="34" spans="1:26" ht="12.75">
      <c r="A34" s="58"/>
      <c r="B34" s="61">
        <v>32</v>
      </c>
      <c r="C34" s="60" t="s">
        <v>62</v>
      </c>
      <c r="D34" s="62">
        <v>152.1</v>
      </c>
      <c r="E34" s="58">
        <f t="shared" si="1"/>
        <v>498.76</v>
      </c>
      <c r="F34" s="58">
        <f t="shared" si="1"/>
        <v>457.99</v>
      </c>
      <c r="G34" s="58">
        <f t="shared" si="1"/>
        <v>799.7</v>
      </c>
      <c r="H34" s="58">
        <f t="shared" si="1"/>
        <v>13022.11</v>
      </c>
      <c r="I34" s="58">
        <f t="shared" si="1"/>
        <v>10417.69</v>
      </c>
      <c r="J34" s="58">
        <f t="shared" si="2"/>
        <v>1119.05</v>
      </c>
      <c r="K34" s="58">
        <f t="shared" si="1"/>
        <v>23905.04</v>
      </c>
      <c r="L34" s="58">
        <f t="shared" si="4"/>
        <v>2730</v>
      </c>
      <c r="M34" s="58">
        <v>0</v>
      </c>
      <c r="N34" s="58">
        <f t="shared" si="3"/>
        <v>4497.36</v>
      </c>
      <c r="O34" s="58"/>
      <c r="P34" s="58"/>
      <c r="Q34" s="58">
        <v>498.75569791666663</v>
      </c>
      <c r="R34" s="58">
        <v>457.99</v>
      </c>
      <c r="S34" s="58">
        <v>799.7</v>
      </c>
      <c r="T34" s="58">
        <v>13022.109333333334</v>
      </c>
      <c r="U34" s="58">
        <v>10417.687466666666</v>
      </c>
      <c r="V34" s="58">
        <v>1119.05</v>
      </c>
      <c r="W34" s="58">
        <v>23905.043808000002</v>
      </c>
      <c r="X34" s="58">
        <v>2730</v>
      </c>
      <c r="Y34" s="58">
        <v>0</v>
      </c>
      <c r="Z34" s="58">
        <v>4497.363835364583</v>
      </c>
    </row>
    <row r="35" spans="1:26" ht="12.75">
      <c r="A35" s="58"/>
      <c r="B35" s="61">
        <v>33</v>
      </c>
      <c r="C35" s="73" t="s">
        <v>64</v>
      </c>
      <c r="D35" s="62">
        <v>141.25</v>
      </c>
      <c r="E35" s="58">
        <f t="shared" si="1"/>
        <v>835.24</v>
      </c>
      <c r="F35" s="58">
        <f t="shared" si="1"/>
        <v>457.99</v>
      </c>
      <c r="G35" s="58">
        <f t="shared" si="1"/>
        <v>799.7</v>
      </c>
      <c r="H35" s="58">
        <f t="shared" si="1"/>
        <v>19405.09</v>
      </c>
      <c r="I35" s="58">
        <f t="shared" si="1"/>
        <v>11643.05</v>
      </c>
      <c r="J35" s="58">
        <f t="shared" si="2"/>
        <v>1179.44</v>
      </c>
      <c r="K35" s="58">
        <f t="shared" si="1"/>
        <v>21388.67</v>
      </c>
      <c r="L35" s="58">
        <f t="shared" si="4"/>
        <v>2730</v>
      </c>
      <c r="M35" s="58">
        <v>0</v>
      </c>
      <c r="N35" s="58">
        <f t="shared" si="3"/>
        <v>7531.46</v>
      </c>
      <c r="O35" s="58"/>
      <c r="P35" s="58"/>
      <c r="Q35" s="58">
        <v>835.2353831250001</v>
      </c>
      <c r="R35" s="58">
        <v>457.99</v>
      </c>
      <c r="S35" s="58">
        <v>799.7</v>
      </c>
      <c r="T35" s="58">
        <v>19405.087272727273</v>
      </c>
      <c r="U35" s="58">
        <v>11643.052363636363</v>
      </c>
      <c r="V35" s="58">
        <v>1179.44</v>
      </c>
      <c r="W35" s="58">
        <v>21388.668</v>
      </c>
      <c r="X35" s="58">
        <v>2730</v>
      </c>
      <c r="Y35" s="58">
        <v>0</v>
      </c>
      <c r="Z35" s="58">
        <v>7531.457629003125</v>
      </c>
    </row>
    <row r="36" spans="1:26" ht="12.75">
      <c r="A36" s="58"/>
      <c r="B36" s="61">
        <v>34</v>
      </c>
      <c r="C36" s="73" t="s">
        <v>63</v>
      </c>
      <c r="D36" s="62">
        <v>254.2</v>
      </c>
      <c r="E36" s="58">
        <f t="shared" si="1"/>
        <v>555.99</v>
      </c>
      <c r="F36" s="58">
        <f t="shared" si="1"/>
        <v>457.99</v>
      </c>
      <c r="G36" s="58">
        <f t="shared" si="1"/>
        <v>799.7</v>
      </c>
      <c r="H36" s="58">
        <f t="shared" si="1"/>
        <v>22188.26</v>
      </c>
      <c r="I36" s="58">
        <f t="shared" si="1"/>
        <v>17750.61</v>
      </c>
      <c r="J36" s="58">
        <f t="shared" si="2"/>
        <v>1119.05</v>
      </c>
      <c r="K36" s="58">
        <f t="shared" si="1"/>
        <v>21388.67</v>
      </c>
      <c r="L36" s="58">
        <f t="shared" si="4"/>
        <v>2730</v>
      </c>
      <c r="M36" s="58">
        <v>0</v>
      </c>
      <c r="N36" s="58">
        <f t="shared" si="3"/>
        <v>5013.45</v>
      </c>
      <c r="O36" s="58"/>
      <c r="P36" s="58"/>
      <c r="Q36" s="58">
        <v>555.9899583333333</v>
      </c>
      <c r="R36" s="58">
        <v>457.99</v>
      </c>
      <c r="S36" s="58">
        <v>799.7</v>
      </c>
      <c r="T36" s="58">
        <v>22188.26133333333</v>
      </c>
      <c r="U36" s="58">
        <v>17750.609066666668</v>
      </c>
      <c r="V36" s="58">
        <v>1119.05</v>
      </c>
      <c r="W36" s="58">
        <v>21388.668</v>
      </c>
      <c r="X36" s="58">
        <v>2730</v>
      </c>
      <c r="Y36" s="58">
        <v>0</v>
      </c>
      <c r="Z36" s="58">
        <v>5013.454767291667</v>
      </c>
    </row>
    <row r="37" spans="1:26" ht="12.75">
      <c r="A37" s="58"/>
      <c r="B37" s="61">
        <v>35</v>
      </c>
      <c r="C37" s="63" t="s">
        <v>66</v>
      </c>
      <c r="D37" s="62">
        <v>149.79999999999998</v>
      </c>
      <c r="E37" s="58">
        <f t="shared" si="1"/>
        <v>449.7</v>
      </c>
      <c r="F37" s="58">
        <f t="shared" si="1"/>
        <v>457.99</v>
      </c>
      <c r="G37" s="58">
        <f t="shared" si="1"/>
        <v>799.7</v>
      </c>
      <c r="H37" s="58">
        <f t="shared" si="1"/>
        <v>12878.5</v>
      </c>
      <c r="I37" s="58">
        <f t="shared" si="1"/>
        <v>10302.8</v>
      </c>
      <c r="J37" s="58">
        <f t="shared" si="2"/>
        <v>1119.05</v>
      </c>
      <c r="K37" s="58">
        <f t="shared" si="1"/>
        <v>21388.67</v>
      </c>
      <c r="L37" s="58">
        <f t="shared" si="4"/>
        <v>2730</v>
      </c>
      <c r="M37" s="58">
        <v>0</v>
      </c>
      <c r="N37" s="58">
        <f t="shared" si="3"/>
        <v>4055</v>
      </c>
      <c r="O37" s="58"/>
      <c r="P37" s="58"/>
      <c r="Q37" s="58">
        <v>449.69776041666665</v>
      </c>
      <c r="R37" s="58">
        <v>457.99</v>
      </c>
      <c r="S37" s="58">
        <v>799.7</v>
      </c>
      <c r="T37" s="58">
        <v>12878.501333333334</v>
      </c>
      <c r="U37" s="58">
        <v>10302.801066666667</v>
      </c>
      <c r="V37" s="58">
        <v>1119.05</v>
      </c>
      <c r="W37" s="58">
        <v>21388.668</v>
      </c>
      <c r="X37" s="58">
        <v>2730</v>
      </c>
      <c r="Y37" s="58">
        <v>0</v>
      </c>
      <c r="Z37" s="58">
        <v>4055.000179427083</v>
      </c>
    </row>
    <row r="38" spans="1:26" ht="12.75">
      <c r="A38" s="58"/>
      <c r="B38" s="61">
        <v>36</v>
      </c>
      <c r="C38" s="63" t="s">
        <v>67</v>
      </c>
      <c r="D38" s="62">
        <v>112.5</v>
      </c>
      <c r="E38" s="58">
        <f t="shared" si="1"/>
        <v>392.46</v>
      </c>
      <c r="F38" s="58">
        <f t="shared" si="1"/>
        <v>457.99</v>
      </c>
      <c r="G38" s="58">
        <f t="shared" si="1"/>
        <v>799.7</v>
      </c>
      <c r="H38" s="58">
        <f t="shared" si="1"/>
        <v>10105.38</v>
      </c>
      <c r="I38" s="58">
        <f t="shared" si="1"/>
        <v>8084.31</v>
      </c>
      <c r="J38" s="58">
        <f t="shared" si="2"/>
        <v>1119.05</v>
      </c>
      <c r="K38" s="58">
        <f t="shared" si="1"/>
        <v>21388.67</v>
      </c>
      <c r="L38" s="58">
        <f t="shared" si="4"/>
        <v>2730</v>
      </c>
      <c r="M38" s="58">
        <v>0</v>
      </c>
      <c r="N38" s="58">
        <f t="shared" si="3"/>
        <v>3538.91</v>
      </c>
      <c r="O38" s="58"/>
      <c r="P38" s="58"/>
      <c r="Q38" s="58">
        <v>392.4635</v>
      </c>
      <c r="R38" s="58">
        <v>457.99</v>
      </c>
      <c r="S38" s="58">
        <v>799.7</v>
      </c>
      <c r="T38" s="58">
        <v>10105.381333333333</v>
      </c>
      <c r="U38" s="58">
        <v>8084.305066666669</v>
      </c>
      <c r="V38" s="58">
        <v>1119.05</v>
      </c>
      <c r="W38" s="58">
        <v>21388.668</v>
      </c>
      <c r="X38" s="58">
        <v>2730</v>
      </c>
      <c r="Y38" s="58">
        <v>0</v>
      </c>
      <c r="Z38" s="58">
        <v>3538.9092474999998</v>
      </c>
    </row>
    <row r="39" spans="1:26" ht="12.75">
      <c r="A39" s="58"/>
      <c r="B39" s="61">
        <v>37</v>
      </c>
      <c r="C39" s="60" t="s">
        <v>47</v>
      </c>
      <c r="D39" s="62">
        <v>51.75</v>
      </c>
      <c r="E39" s="58">
        <f t="shared" si="1"/>
        <v>873.02</v>
      </c>
      <c r="F39" s="58">
        <f t="shared" si="1"/>
        <v>457.99</v>
      </c>
      <c r="G39" s="58">
        <f t="shared" si="1"/>
        <v>799.7</v>
      </c>
      <c r="H39" s="58">
        <f t="shared" si="1"/>
        <v>9024.19</v>
      </c>
      <c r="I39" s="58">
        <f t="shared" si="1"/>
        <v>6316.94</v>
      </c>
      <c r="J39" s="58">
        <f t="shared" si="2"/>
        <v>1556.85</v>
      </c>
      <c r="K39" s="58">
        <f t="shared" si="1"/>
        <v>35867.59</v>
      </c>
      <c r="L39" s="58">
        <f t="shared" si="4"/>
        <v>2730</v>
      </c>
      <c r="M39" s="58">
        <v>0</v>
      </c>
      <c r="N39" s="58">
        <f t="shared" si="3"/>
        <v>7872.13</v>
      </c>
      <c r="O39" s="58"/>
      <c r="P39" s="58"/>
      <c r="Q39" s="58">
        <v>873.015429</v>
      </c>
      <c r="R39" s="58">
        <v>457.99</v>
      </c>
      <c r="S39" s="58">
        <v>799.7</v>
      </c>
      <c r="T39" s="58">
        <v>9024.194666666666</v>
      </c>
      <c r="U39" s="58">
        <v>6316.936266666666</v>
      </c>
      <c r="V39" s="58">
        <v>1556.85</v>
      </c>
      <c r="W39" s="58">
        <v>35867.592000000004</v>
      </c>
      <c r="X39" s="58">
        <v>2730</v>
      </c>
      <c r="Y39" s="58">
        <v>0</v>
      </c>
      <c r="Z39" s="58">
        <v>7872.126643364999</v>
      </c>
    </row>
    <row r="40" spans="1:26" ht="12.75">
      <c r="A40" s="58"/>
      <c r="B40" s="61">
        <v>38</v>
      </c>
      <c r="C40" s="63" t="s">
        <v>68</v>
      </c>
      <c r="D40" s="62">
        <v>79.2</v>
      </c>
      <c r="E40" s="58">
        <f t="shared" si="1"/>
        <v>392.46</v>
      </c>
      <c r="F40" s="58">
        <f t="shared" si="1"/>
        <v>457.99</v>
      </c>
      <c r="G40" s="58">
        <f t="shared" si="1"/>
        <v>799.7</v>
      </c>
      <c r="H40" s="58">
        <f t="shared" si="1"/>
        <v>7000.48</v>
      </c>
      <c r="I40" s="58">
        <f t="shared" si="1"/>
        <v>5600.38</v>
      </c>
      <c r="J40" s="58">
        <f t="shared" si="2"/>
        <v>1119.05</v>
      </c>
      <c r="K40" s="58">
        <f t="shared" si="1"/>
        <v>21388.67</v>
      </c>
      <c r="L40" s="58">
        <f t="shared" si="4"/>
        <v>2730</v>
      </c>
      <c r="M40" s="58">
        <v>0</v>
      </c>
      <c r="N40" s="58">
        <f t="shared" si="3"/>
        <v>3538.91</v>
      </c>
      <c r="O40" s="58"/>
      <c r="P40" s="58"/>
      <c r="Q40" s="58">
        <v>392.4635</v>
      </c>
      <c r="R40" s="58">
        <v>457.99</v>
      </c>
      <c r="S40" s="58">
        <v>799.7</v>
      </c>
      <c r="T40" s="58">
        <v>7000.477333333333</v>
      </c>
      <c r="U40" s="58">
        <v>5600.381866666667</v>
      </c>
      <c r="V40" s="58">
        <v>1119.05</v>
      </c>
      <c r="W40" s="58">
        <v>21388.668</v>
      </c>
      <c r="X40" s="58">
        <v>2730</v>
      </c>
      <c r="Y40" s="58">
        <v>0</v>
      </c>
      <c r="Z40" s="58">
        <v>3538.9092474999998</v>
      </c>
    </row>
    <row r="41" spans="1:26" ht="12.75">
      <c r="A41" s="58"/>
      <c r="B41" s="61">
        <v>39</v>
      </c>
      <c r="C41" s="63" t="s">
        <v>48</v>
      </c>
      <c r="D41" s="62">
        <v>63.699999999999996</v>
      </c>
      <c r="E41" s="58">
        <f t="shared" si="1"/>
        <v>392.46</v>
      </c>
      <c r="F41" s="58">
        <f t="shared" si="1"/>
        <v>457.99</v>
      </c>
      <c r="G41" s="58">
        <f t="shared" si="1"/>
        <v>799.7</v>
      </c>
      <c r="H41" s="58">
        <f t="shared" si="1"/>
        <v>5503.32</v>
      </c>
      <c r="I41" s="58">
        <f t="shared" si="1"/>
        <v>4402.66</v>
      </c>
      <c r="J41" s="58">
        <f t="shared" si="2"/>
        <v>1119.05</v>
      </c>
      <c r="K41" s="58">
        <f t="shared" si="1"/>
        <v>21388.67</v>
      </c>
      <c r="L41" s="58">
        <f t="shared" si="4"/>
        <v>2730</v>
      </c>
      <c r="M41" s="58">
        <v>0</v>
      </c>
      <c r="N41" s="58">
        <f t="shared" si="3"/>
        <v>3538.91</v>
      </c>
      <c r="O41" s="58"/>
      <c r="P41" s="58"/>
      <c r="Q41" s="58">
        <v>392.4635</v>
      </c>
      <c r="R41" s="58">
        <v>457.99</v>
      </c>
      <c r="S41" s="58">
        <v>799.7</v>
      </c>
      <c r="T41" s="58">
        <v>5503.322666666667</v>
      </c>
      <c r="U41" s="58">
        <v>4402.658133333333</v>
      </c>
      <c r="V41" s="58">
        <v>1119.05</v>
      </c>
      <c r="W41" s="58">
        <v>21388.668</v>
      </c>
      <c r="X41" s="58">
        <v>2730</v>
      </c>
      <c r="Y41" s="58">
        <v>0</v>
      </c>
      <c r="Z41" s="58">
        <v>3538.9092474999998</v>
      </c>
    </row>
    <row r="42" spans="1:26" ht="12.75">
      <c r="A42" s="58"/>
      <c r="B42" s="61">
        <v>40</v>
      </c>
      <c r="C42" s="60" t="s">
        <v>69</v>
      </c>
      <c r="D42" s="62">
        <v>109.35</v>
      </c>
      <c r="E42" s="58">
        <f t="shared" si="1"/>
        <v>308.84</v>
      </c>
      <c r="F42" s="58">
        <f t="shared" si="1"/>
        <v>457.99</v>
      </c>
      <c r="G42" s="58">
        <f t="shared" si="1"/>
        <v>799.7</v>
      </c>
      <c r="H42" s="58">
        <f t="shared" si="1"/>
        <v>9866.86</v>
      </c>
      <c r="I42" s="58">
        <f t="shared" si="1"/>
        <v>7893.49</v>
      </c>
      <c r="J42" s="58">
        <f t="shared" si="2"/>
        <v>1073.77</v>
      </c>
      <c r="K42" s="58">
        <f t="shared" si="1"/>
        <v>21175.07</v>
      </c>
      <c r="L42" s="58">
        <f t="shared" si="4"/>
        <v>2730</v>
      </c>
      <c r="M42" s="58">
        <v>0</v>
      </c>
      <c r="N42" s="58">
        <f t="shared" si="3"/>
        <v>2784.84</v>
      </c>
      <c r="O42" s="58"/>
      <c r="P42" s="58"/>
      <c r="Q42" s="58">
        <v>308.8371</v>
      </c>
      <c r="R42" s="58">
        <v>457.99</v>
      </c>
      <c r="S42" s="58">
        <v>799.7</v>
      </c>
      <c r="T42" s="58">
        <v>9866.859999999999</v>
      </c>
      <c r="U42" s="58">
        <v>7893.488</v>
      </c>
      <c r="V42" s="58">
        <v>1073.77</v>
      </c>
      <c r="W42" s="58">
        <v>21175.068</v>
      </c>
      <c r="X42" s="58">
        <v>2730</v>
      </c>
      <c r="Y42" s="58">
        <v>0</v>
      </c>
      <c r="Z42" s="58">
        <v>2784.8359634999997</v>
      </c>
    </row>
    <row r="43" spans="1:19" ht="12.75">
      <c r="A43" s="58"/>
      <c r="B43" s="59"/>
      <c r="C43" s="60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2.75">
      <c r="A44" s="58"/>
      <c r="B44" s="59"/>
      <c r="C44" s="60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2.75">
      <c r="A45" s="58"/>
      <c r="B45" s="59"/>
      <c r="C45" s="60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2.75">
      <c r="A46" s="58"/>
      <c r="B46" s="59"/>
      <c r="C46" s="60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2.75">
      <c r="A47" s="58"/>
      <c r="B47" s="59"/>
      <c r="C47" s="60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</row>
    <row r="48" spans="1:19" ht="12.75">
      <c r="A48" s="58"/>
      <c r="B48" s="59"/>
      <c r="C48" s="60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2.75">
      <c r="A49" s="58"/>
      <c r="B49" s="59"/>
      <c r="C49" s="60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ht="12.75">
      <c r="A50" s="58"/>
      <c r="B50" s="59"/>
      <c r="C50" s="60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2.75">
      <c r="A51" s="58"/>
      <c r="B51" s="59"/>
      <c r="C51" s="60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2.75">
      <c r="A52" s="58"/>
      <c r="B52" s="59"/>
      <c r="C52" s="60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2.75">
      <c r="A53" s="58"/>
      <c r="B53" s="59"/>
      <c r="C53" s="60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2.75">
      <c r="A54" s="58"/>
      <c r="B54" s="59"/>
      <c r="C54" s="60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2.75">
      <c r="A55" s="58"/>
      <c r="B55" s="59"/>
      <c r="C55" s="60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2.75">
      <c r="A56" s="58"/>
      <c r="B56" s="59"/>
      <c r="C56" s="60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2.75">
      <c r="A57" s="58"/>
      <c r="B57" s="59"/>
      <c r="C57" s="60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2.75">
      <c r="A58" s="58"/>
      <c r="B58" s="59"/>
      <c r="C58" s="60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2.75">
      <c r="A59" s="58"/>
      <c r="B59" s="59"/>
      <c r="C59" s="60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2.75">
      <c r="A60" s="58"/>
      <c r="B60" s="59"/>
      <c r="C60" s="60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12.75">
      <c r="A61" s="58"/>
      <c r="B61" s="59"/>
      <c r="C61" s="60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</row>
    <row r="62" spans="1:19" ht="12.75">
      <c r="A62" s="58"/>
      <c r="B62" s="59"/>
      <c r="C62" s="60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2.75">
      <c r="A63" s="58"/>
      <c r="B63" s="59"/>
      <c r="C63" s="60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2.75">
      <c r="A64" s="58"/>
      <c r="B64" s="59"/>
      <c r="C64" s="60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</row>
    <row r="65" spans="1:19" ht="12.75">
      <c r="A65" s="58"/>
      <c r="B65" s="59"/>
      <c r="C65" s="60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</row>
    <row r="66" spans="1:19" ht="12.75">
      <c r="A66" s="58"/>
      <c r="B66" s="59"/>
      <c r="C66" s="60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</row>
    <row r="67" spans="1:19" ht="12.75">
      <c r="A67" s="58"/>
      <c r="B67" s="59"/>
      <c r="C67" s="60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12.75">
      <c r="A68" s="58"/>
      <c r="B68" s="59"/>
      <c r="C68" s="60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</row>
    <row r="69" spans="1:19" ht="12.75">
      <c r="A69" s="58"/>
      <c r="B69" s="59"/>
      <c r="C69" s="60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12.75">
      <c r="A70" s="58"/>
      <c r="B70" s="59"/>
      <c r="C70" s="60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</row>
    <row r="71" spans="1:19" ht="12.75">
      <c r="A71" s="58"/>
      <c r="B71" s="59"/>
      <c r="C71" s="60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</row>
    <row r="72" spans="1:19" ht="12.75">
      <c r="A72" s="58"/>
      <c r="B72" s="59"/>
      <c r="C72" s="60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</row>
    <row r="73" spans="1:19" ht="12.75">
      <c r="A73" s="58"/>
      <c r="B73" s="59"/>
      <c r="C73" s="60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</row>
    <row r="74" spans="1:19" ht="12.75">
      <c r="A74" s="58"/>
      <c r="B74" s="59"/>
      <c r="C74" s="60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</row>
    <row r="75" spans="1:19" ht="12.75">
      <c r="A75" s="58"/>
      <c r="B75" s="59"/>
      <c r="C75" s="60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</row>
    <row r="76" spans="1:19" ht="12.75">
      <c r="A76" s="58"/>
      <c r="B76" s="59"/>
      <c r="C76" s="60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</row>
    <row r="77" spans="1:19" ht="12.75">
      <c r="A77" s="58"/>
      <c r="B77" s="59"/>
      <c r="C77" s="60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</row>
    <row r="78" spans="1:19" ht="12.75">
      <c r="A78" s="58"/>
      <c r="B78" s="59"/>
      <c r="C78" s="60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2.75">
      <c r="A79" s="58"/>
      <c r="B79" s="59"/>
      <c r="C79" s="60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2.75">
      <c r="A80" s="58"/>
      <c r="B80" s="59"/>
      <c r="C80" s="60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2.75">
      <c r="A81" s="58"/>
      <c r="B81" s="59"/>
      <c r="C81" s="60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2.75">
      <c r="A82" s="58"/>
      <c r="B82" s="59"/>
      <c r="C82" s="60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2.75">
      <c r="A83" s="58"/>
      <c r="B83" s="59"/>
      <c r="C83" s="60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2.75">
      <c r="A84" s="58"/>
      <c r="B84" s="59"/>
      <c r="C84" s="60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2.75">
      <c r="A85" s="58"/>
      <c r="B85" s="59"/>
      <c r="C85" s="60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ht="12.75">
      <c r="A86" s="58"/>
      <c r="B86" s="59"/>
      <c r="C86" s="60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</row>
    <row r="87" spans="1:19" ht="12.75">
      <c r="A87" s="58"/>
      <c r="B87" s="59"/>
      <c r="C87" s="60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</row>
    <row r="88" spans="1:19" ht="12.75">
      <c r="A88" s="58"/>
      <c r="B88" s="59"/>
      <c r="C88" s="60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</row>
    <row r="89" spans="1:19" ht="12.75">
      <c r="A89" s="58"/>
      <c r="B89" s="59"/>
      <c r="C89" s="60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ht="12.75">
      <c r="A90" s="58"/>
      <c r="B90" s="59"/>
      <c r="C90" s="60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</row>
    <row r="91" spans="1:19" ht="12.75">
      <c r="A91" s="58"/>
      <c r="B91" s="59"/>
      <c r="C91" s="60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</row>
    <row r="92" spans="1:19" ht="12.75">
      <c r="A92" s="58"/>
      <c r="B92" s="59"/>
      <c r="C92" s="60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</row>
    <row r="93" spans="1:19" ht="12.75">
      <c r="A93" s="58"/>
      <c r="B93" s="59"/>
      <c r="C93" s="60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</row>
    <row r="94" spans="1:19" ht="12.75">
      <c r="A94" s="58"/>
      <c r="B94" s="59"/>
      <c r="C94" s="60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</row>
    <row r="95" spans="1:19" ht="12.75">
      <c r="A95" s="58"/>
      <c r="B95" s="59"/>
      <c r="C95" s="60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</row>
    <row r="96" spans="1:19" ht="12.75">
      <c r="A96" s="58"/>
      <c r="B96" s="59"/>
      <c r="C96" s="60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</row>
    <row r="97" spans="1:19" ht="12.75">
      <c r="A97" s="58"/>
      <c r="B97" s="59"/>
      <c r="C97" s="60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</row>
    <row r="98" spans="1:19" ht="12.75">
      <c r="A98" s="58"/>
      <c r="B98" s="59"/>
      <c r="C98" s="60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</row>
    <row r="99" spans="1:19" ht="12.75">
      <c r="A99" s="58"/>
      <c r="B99" s="59"/>
      <c r="C99" s="60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:19" ht="12.75">
      <c r="A100" s="58"/>
      <c r="B100" s="59"/>
      <c r="C100" s="60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:19" ht="12.75">
      <c r="A101" s="58"/>
      <c r="B101" s="59"/>
      <c r="C101" s="60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1:19" ht="12.75">
      <c r="A102" s="58"/>
      <c r="B102" s="59"/>
      <c r="C102" s="60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12.75">
      <c r="A103" s="58"/>
      <c r="B103" s="59"/>
      <c r="C103" s="60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</row>
    <row r="104" spans="1:19" ht="12.75">
      <c r="A104" s="58"/>
      <c r="B104" s="59"/>
      <c r="C104" s="60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</row>
    <row r="105" spans="1:19" ht="12.75">
      <c r="A105" s="58"/>
      <c r="B105" s="59"/>
      <c r="C105" s="60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</row>
    <row r="106" spans="1:19" ht="12.75">
      <c r="A106" s="58"/>
      <c r="B106" s="59"/>
      <c r="C106" s="60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</row>
    <row r="107" spans="1:19" ht="12.75">
      <c r="A107" s="58"/>
      <c r="B107" s="59"/>
      <c r="C107" s="60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1:19" ht="12.75">
      <c r="A108" s="58"/>
      <c r="B108" s="59"/>
      <c r="C108" s="60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</row>
    <row r="109" spans="1:19" ht="12.75">
      <c r="A109" s="58"/>
      <c r="B109" s="59"/>
      <c r="C109" s="60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:19" ht="12.75">
      <c r="A110" s="58"/>
      <c r="B110" s="59"/>
      <c r="C110" s="60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</row>
    <row r="111" spans="1:19" ht="12.75">
      <c r="A111" s="58"/>
      <c r="B111" s="59"/>
      <c r="C111" s="60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</row>
    <row r="112" spans="1:19" ht="12.75">
      <c r="A112" s="58"/>
      <c r="B112" s="59"/>
      <c r="C112" s="60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:19" ht="12.75">
      <c r="A113" s="58"/>
      <c r="B113" s="59"/>
      <c r="C113" s="60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</row>
    <row r="114" spans="1:19" ht="12.75">
      <c r="A114" s="58"/>
      <c r="B114" s="59"/>
      <c r="C114" s="60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</row>
    <row r="115" spans="1:19" ht="12.75">
      <c r="A115" s="58"/>
      <c r="B115" s="59"/>
      <c r="C115" s="60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</row>
    <row r="116" spans="1:19" ht="12.75">
      <c r="A116" s="58"/>
      <c r="B116" s="59"/>
      <c r="C116" s="60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</row>
    <row r="117" spans="1:19" ht="12.75">
      <c r="A117" s="58"/>
      <c r="B117" s="59"/>
      <c r="C117" s="60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</row>
    <row r="118" spans="1:19" ht="12.75">
      <c r="A118" s="58"/>
      <c r="B118" s="59"/>
      <c r="C118" s="60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</row>
    <row r="119" spans="1:19" ht="12.75">
      <c r="A119" s="58"/>
      <c r="B119" s="59"/>
      <c r="C119" s="60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</row>
    <row r="120" spans="1:19" ht="12.75">
      <c r="A120" s="58"/>
      <c r="B120" s="59"/>
      <c r="C120" s="60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</row>
    <row r="121" spans="1:19" ht="12.75">
      <c r="A121" s="58"/>
      <c r="B121" s="59"/>
      <c r="C121" s="60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</row>
    <row r="122" spans="1:19" ht="12.75">
      <c r="A122" s="58"/>
      <c r="B122" s="59"/>
      <c r="C122" s="60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</row>
    <row r="123" spans="1:19" ht="12.75">
      <c r="A123" s="58"/>
      <c r="B123" s="59"/>
      <c r="C123" s="60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</row>
    <row r="124" spans="1:19" ht="12.75">
      <c r="A124" s="58"/>
      <c r="B124" s="59"/>
      <c r="C124" s="60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</row>
    <row r="125" spans="1:19" ht="12.75">
      <c r="A125" s="58"/>
      <c r="B125" s="59"/>
      <c r="C125" s="60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</row>
    <row r="126" spans="1:19" ht="12.75">
      <c r="A126" s="58"/>
      <c r="B126" s="59"/>
      <c r="C126" s="60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</row>
    <row r="127" spans="1:19" ht="12.75">
      <c r="A127" s="58"/>
      <c r="B127" s="59"/>
      <c r="C127" s="60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</row>
    <row r="128" spans="1:19" ht="12.75">
      <c r="A128" s="58"/>
      <c r="B128" s="59"/>
      <c r="C128" s="60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</row>
    <row r="129" spans="1:19" ht="12.75">
      <c r="A129" s="58"/>
      <c r="B129" s="59"/>
      <c r="C129" s="60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</row>
    <row r="130" spans="1:19" ht="12.75">
      <c r="A130" s="58"/>
      <c r="B130" s="59"/>
      <c r="C130" s="60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</row>
    <row r="131" spans="1:19" ht="12.75">
      <c r="A131" s="58"/>
      <c r="B131" s="59"/>
      <c r="C131" s="60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</row>
    <row r="132" spans="1:19" ht="12.75">
      <c r="A132" s="58"/>
      <c r="B132" s="59"/>
      <c r="C132" s="60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</row>
    <row r="133" spans="1:19" ht="12.75">
      <c r="A133" s="58"/>
      <c r="B133" s="59"/>
      <c r="C133" s="60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</row>
    <row r="134" spans="1:19" ht="12.75">
      <c r="A134" s="58"/>
      <c r="B134" s="59"/>
      <c r="C134" s="60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</row>
    <row r="135" spans="1:19" ht="12.75">
      <c r="A135" s="58"/>
      <c r="B135" s="59"/>
      <c r="C135" s="60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</row>
    <row r="136" spans="1:19" ht="12.75">
      <c r="A136" s="58"/>
      <c r="B136" s="59"/>
      <c r="C136" s="60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</row>
    <row r="137" spans="1:19" ht="12.75">
      <c r="A137" s="58"/>
      <c r="B137" s="59"/>
      <c r="C137" s="60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</row>
    <row r="138" spans="1:19" ht="12.75">
      <c r="A138" s="58"/>
      <c r="B138" s="59"/>
      <c r="C138" s="60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</row>
    <row r="139" spans="1:19" ht="12.75">
      <c r="A139" s="58"/>
      <c r="B139" s="59"/>
      <c r="C139" s="60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</row>
    <row r="140" spans="1:19" ht="12.75">
      <c r="A140" s="58"/>
      <c r="B140" s="59"/>
      <c r="C140" s="60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</row>
    <row r="141" spans="1:19" ht="12.75">
      <c r="A141" s="58"/>
      <c r="B141" s="59"/>
      <c r="C141" s="60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</row>
    <row r="142" spans="1:19" ht="12.75">
      <c r="A142" s="58"/>
      <c r="B142" s="59"/>
      <c r="C142" s="60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</row>
    <row r="143" spans="1:19" ht="12.75">
      <c r="A143" s="58"/>
      <c r="B143" s="59"/>
      <c r="C143" s="60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:19" ht="12.75">
      <c r="A144" s="58"/>
      <c r="B144" s="59"/>
      <c r="C144" s="60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</row>
    <row r="145" spans="1:19" ht="12.75">
      <c r="A145" s="58"/>
      <c r="B145" s="59"/>
      <c r="C145" s="60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</row>
    <row r="146" spans="1:19" ht="12.75">
      <c r="A146" s="58"/>
      <c r="B146" s="59"/>
      <c r="C146" s="60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</row>
    <row r="147" spans="1:19" ht="12.75">
      <c r="A147" s="58"/>
      <c r="B147" s="59"/>
      <c r="C147" s="60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</row>
    <row r="148" spans="1:19" ht="12.75">
      <c r="A148" s="58"/>
      <c r="B148" s="59"/>
      <c r="C148" s="60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</row>
    <row r="149" spans="1:19" ht="12.75">
      <c r="A149" s="58"/>
      <c r="B149" s="59"/>
      <c r="C149" s="60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</row>
    <row r="150" spans="1:19" ht="12.75">
      <c r="A150" s="58"/>
      <c r="B150" s="59"/>
      <c r="C150" s="60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</row>
    <row r="151" spans="1:19" ht="12.75">
      <c r="A151" s="58"/>
      <c r="B151" s="59"/>
      <c r="C151" s="60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</row>
    <row r="152" spans="1:19" ht="12.75">
      <c r="A152" s="58"/>
      <c r="B152" s="59"/>
      <c r="C152" s="60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</row>
    <row r="153" spans="1:19" ht="12.75">
      <c r="A153" s="58"/>
      <c r="B153" s="59"/>
      <c r="C153" s="60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</row>
    <row r="154" spans="1:19" ht="12.75">
      <c r="A154" s="58"/>
      <c r="B154" s="59"/>
      <c r="C154" s="60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</row>
    <row r="155" spans="1:19" ht="12.75">
      <c r="A155" s="58"/>
      <c r="B155" s="59"/>
      <c r="C155" s="60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</row>
    <row r="156" spans="1:19" ht="12.75">
      <c r="A156" s="58"/>
      <c r="B156" s="59"/>
      <c r="C156" s="60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</row>
    <row r="157" spans="1:19" ht="12.75">
      <c r="A157" s="58"/>
      <c r="B157" s="59"/>
      <c r="C157" s="60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</row>
    <row r="158" spans="1:19" ht="12.75">
      <c r="A158" s="58"/>
      <c r="B158" s="59"/>
      <c r="C158" s="60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</row>
    <row r="159" spans="1:19" ht="12.75">
      <c r="A159" s="58"/>
      <c r="B159" s="59"/>
      <c r="C159" s="60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</row>
    <row r="160" spans="1:19" ht="12.75">
      <c r="A160" s="58"/>
      <c r="B160" s="59"/>
      <c r="C160" s="60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</row>
    <row r="161" spans="1:19" ht="12.75">
      <c r="A161" s="58"/>
      <c r="B161" s="59"/>
      <c r="C161" s="60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</row>
    <row r="162" spans="1:19" ht="12.75">
      <c r="A162" s="58"/>
      <c r="B162" s="59"/>
      <c r="C162" s="60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</row>
    <row r="163" spans="1:19" ht="12.75">
      <c r="A163" s="58"/>
      <c r="B163" s="59"/>
      <c r="C163" s="60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</row>
    <row r="164" spans="1:19" ht="12.75">
      <c r="A164" s="58"/>
      <c r="B164" s="59"/>
      <c r="C164" s="60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</row>
    <row r="165" spans="1:19" ht="12.75">
      <c r="A165" s="58"/>
      <c r="B165" s="59"/>
      <c r="C165" s="60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</row>
    <row r="166" spans="1:19" ht="12.75">
      <c r="A166" s="58"/>
      <c r="B166" s="59"/>
      <c r="C166" s="60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</row>
    <row r="167" spans="1:19" ht="12.75">
      <c r="A167" s="58"/>
      <c r="B167" s="59"/>
      <c r="C167" s="60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</row>
    <row r="168" spans="1:19" ht="12.75">
      <c r="A168" s="58"/>
      <c r="B168" s="59"/>
      <c r="C168" s="60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</row>
    <row r="169" spans="1:19" ht="12.75">
      <c r="A169" s="58"/>
      <c r="B169" s="59"/>
      <c r="C169" s="60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</row>
    <row r="170" spans="1:19" ht="12.75">
      <c r="A170" s="58"/>
      <c r="B170" s="59"/>
      <c r="C170" s="60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</row>
    <row r="171" spans="1:19" ht="12.75">
      <c r="A171" s="58"/>
      <c r="B171" s="59"/>
      <c r="C171" s="60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</row>
    <row r="172" spans="1:19" ht="12.75">
      <c r="A172" s="58"/>
      <c r="B172" s="59"/>
      <c r="C172" s="60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</row>
    <row r="173" spans="1:19" ht="12.75">
      <c r="A173" s="58"/>
      <c r="B173" s="59"/>
      <c r="C173" s="60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</row>
    <row r="174" spans="1:19" ht="12.75">
      <c r="A174" s="58"/>
      <c r="B174" s="59"/>
      <c r="C174" s="60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</row>
    <row r="175" spans="1:19" ht="12.75">
      <c r="A175" s="58"/>
      <c r="B175" s="59"/>
      <c r="C175" s="60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</row>
    <row r="176" spans="1:19" ht="12.75">
      <c r="A176" s="58"/>
      <c r="B176" s="59"/>
      <c r="C176" s="60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</row>
    <row r="177" spans="1:19" ht="12.75">
      <c r="A177" s="58"/>
      <c r="B177" s="59"/>
      <c r="C177" s="60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</row>
    <row r="178" spans="1:19" ht="12.75">
      <c r="A178" s="58"/>
      <c r="B178" s="59"/>
      <c r="C178" s="60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</row>
    <row r="179" spans="1:19" ht="12.75">
      <c r="A179" s="58"/>
      <c r="B179" s="59"/>
      <c r="C179" s="60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</row>
    <row r="180" spans="1:19" ht="12.75">
      <c r="A180" s="58"/>
      <c r="B180" s="59"/>
      <c r="C180" s="60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</row>
    <row r="181" spans="1:19" ht="12.75">
      <c r="A181" s="58"/>
      <c r="B181" s="59"/>
      <c r="C181" s="60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</row>
    <row r="182" spans="1:19" ht="12.75">
      <c r="A182" s="58"/>
      <c r="B182" s="59"/>
      <c r="C182" s="60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</row>
    <row r="183" spans="1:19" ht="12.75">
      <c r="A183" s="58"/>
      <c r="B183" s="59"/>
      <c r="C183" s="60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</row>
    <row r="184" spans="1:19" ht="12.75">
      <c r="A184" s="58"/>
      <c r="B184" s="59"/>
      <c r="C184" s="60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</row>
    <row r="185" spans="1:19" ht="12.75">
      <c r="A185" s="58"/>
      <c r="B185" s="59"/>
      <c r="C185" s="60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</row>
    <row r="186" spans="1:19" ht="12.75">
      <c r="A186" s="58"/>
      <c r="B186" s="59"/>
      <c r="C186" s="60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</row>
    <row r="187" spans="1:19" ht="12.75">
      <c r="A187" s="58"/>
      <c r="B187" s="59"/>
      <c r="C187" s="60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</row>
    <row r="188" spans="1:19" ht="12.75">
      <c r="A188" s="58"/>
      <c r="B188" s="59"/>
      <c r="C188" s="60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</row>
    <row r="189" spans="1:19" ht="12.75">
      <c r="A189" s="58"/>
      <c r="B189" s="59"/>
      <c r="C189" s="60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</row>
    <row r="190" spans="1:19" ht="12.75">
      <c r="A190" s="58"/>
      <c r="B190" s="59"/>
      <c r="C190" s="60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</row>
    <row r="191" spans="1:19" ht="12.75">
      <c r="A191" s="58"/>
      <c r="B191" s="59"/>
      <c r="C191" s="60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</row>
    <row r="192" spans="1:19" ht="12.75">
      <c r="A192" s="58"/>
      <c r="B192" s="59"/>
      <c r="C192" s="60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</row>
    <row r="193" spans="1:19" ht="12.75">
      <c r="A193" s="58"/>
      <c r="B193" s="59"/>
      <c r="C193" s="60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</row>
    <row r="194" spans="1:19" ht="12.75">
      <c r="A194" s="58"/>
      <c r="B194" s="59"/>
      <c r="C194" s="60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</row>
    <row r="195" spans="1:19" ht="12.75">
      <c r="A195" s="58"/>
      <c r="B195" s="59"/>
      <c r="C195" s="60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</row>
    <row r="196" spans="1:19" ht="12.75">
      <c r="A196" s="58"/>
      <c r="B196" s="59"/>
      <c r="C196" s="60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</row>
    <row r="197" spans="1:19" ht="12.75">
      <c r="A197" s="58"/>
      <c r="B197" s="59"/>
      <c r="C197" s="60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</row>
    <row r="198" spans="1:19" ht="12.75">
      <c r="A198" s="58"/>
      <c r="B198" s="59"/>
      <c r="C198" s="60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</row>
    <row r="199" spans="1:19" ht="12.75">
      <c r="A199" s="58"/>
      <c r="B199" s="59"/>
      <c r="C199" s="60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Usuario</cp:lastModifiedBy>
  <cp:lastPrinted>2013-11-25T12:26:35Z</cp:lastPrinted>
  <dcterms:created xsi:type="dcterms:W3CDTF">2011-08-16T18:57:19Z</dcterms:created>
  <dcterms:modified xsi:type="dcterms:W3CDTF">2013-12-11T18:22:50Z</dcterms:modified>
  <cp:category/>
  <cp:version/>
  <cp:contentType/>
  <cp:contentStatus/>
</cp:coreProperties>
</file>