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11970" windowHeight="4590" tabRatio="904" activeTab="0"/>
  </bookViews>
  <sheets>
    <sheet name="Orçamento Discriminado" sheetId="1" r:id="rId1"/>
    <sheet name="Cronograma" sheetId="2" r:id="rId2"/>
  </sheets>
  <definedNames>
    <definedName name="_xlnm.Print_Area" localSheetId="1">'Cronograma'!$B$5:$BC$68</definedName>
    <definedName name="_xlnm.Print_Titles" localSheetId="1">'Cronograma'!$B:$G,'Cronograma'!$5:$19</definedName>
    <definedName name="_xlnm.Print_Titles" localSheetId="0">'Orçamento Discriminado'!$14:$15</definedName>
  </definedNames>
  <calcPr fullCalcOnLoad="1"/>
</workbook>
</file>

<file path=xl/comments1.xml><?xml version="1.0" encoding="utf-8"?>
<comments xmlns="http://schemas.openxmlformats.org/spreadsheetml/2006/main">
  <authors>
    <author>CAIXA ECONOMICA FEDRAL</author>
    <author>cef</author>
  </authors>
  <commentList>
    <comment ref="K366" authorId="0">
      <text>
        <r>
          <rPr>
            <sz val="8"/>
            <rFont val="Tahoma"/>
            <family val="2"/>
          </rPr>
          <t xml:space="preserve">indique %
</t>
        </r>
      </text>
    </comment>
    <comment ref="C359" authorId="1">
      <text>
        <r>
          <rPr>
            <b/>
            <sz val="10"/>
            <rFont val="Tahoma"/>
            <family val="2"/>
          </rPr>
          <t>especificar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<sst xmlns="http://schemas.openxmlformats.org/spreadsheetml/2006/main" count="1005" uniqueCount="582">
  <si>
    <t>Ponto de venda</t>
  </si>
  <si>
    <t>Processo número</t>
  </si>
  <si>
    <t>construção</t>
  </si>
  <si>
    <t>aquis. ter. const.</t>
  </si>
  <si>
    <t>vidros</t>
  </si>
  <si>
    <t>metálicas</t>
  </si>
  <si>
    <t xml:space="preserve"> </t>
  </si>
  <si>
    <t>Data</t>
  </si>
  <si>
    <t>SERVIÇO</t>
  </si>
  <si>
    <t>Unid.</t>
  </si>
  <si>
    <t>Quant.</t>
  </si>
  <si>
    <t>Custo Unitário</t>
  </si>
  <si>
    <t>Custo Total</t>
  </si>
  <si>
    <t>% Ítem</t>
  </si>
  <si>
    <t>% Total</t>
  </si>
  <si>
    <t>1</t>
  </si>
  <si>
    <t>1.1</t>
  </si>
  <si>
    <t>SER-</t>
  </si>
  <si>
    <t>VIÇOS</t>
  </si>
  <si>
    <t>1.2</t>
  </si>
  <si>
    <t>PRE-</t>
  </si>
  <si>
    <t>1.3</t>
  </si>
  <si>
    <t>LIMI-</t>
  </si>
  <si>
    <t>NARES</t>
  </si>
  <si>
    <t>1.4</t>
  </si>
  <si>
    <t>E</t>
  </si>
  <si>
    <t>GE-</t>
  </si>
  <si>
    <t>1.5</t>
  </si>
  <si>
    <t>1.6</t>
  </si>
  <si>
    <t>1.7</t>
  </si>
  <si>
    <t>CUSTO TOTAL DO ÍTEM</t>
  </si>
  <si>
    <t>2</t>
  </si>
  <si>
    <t>2.1.1 Demolições</t>
  </si>
  <si>
    <t>m²</t>
  </si>
  <si>
    <t>2.1.2 Limpeza do terreno</t>
  </si>
  <si>
    <t>2.1.3 Escavações mecânicas</t>
  </si>
  <si>
    <t>m³</t>
  </si>
  <si>
    <t xml:space="preserve">2.1 </t>
  </si>
  <si>
    <t xml:space="preserve">Trabalhos em </t>
  </si>
  <si>
    <t>Terra</t>
  </si>
  <si>
    <t>2.1.6 Locação da Obra</t>
  </si>
  <si>
    <t>INFRA</t>
  </si>
  <si>
    <t>2.1.7 Desmonte em Rocha</t>
  </si>
  <si>
    <t>ESTRU-</t>
  </si>
  <si>
    <t>TURA</t>
  </si>
  <si>
    <t>2.2.1 Escoramento do Terreno vizinho</t>
  </si>
  <si>
    <t>2.2</t>
  </si>
  <si>
    <t>Fundações e</t>
  </si>
  <si>
    <t>2.2.2 Reb. Lençol Freático/Drenagem</t>
  </si>
  <si>
    <t xml:space="preserve">Outros </t>
  </si>
  <si>
    <t>Serviços</t>
  </si>
  <si>
    <t>3</t>
  </si>
  <si>
    <t>3.1</t>
  </si>
  <si>
    <t>3.2</t>
  </si>
  <si>
    <t>SUPRA</t>
  </si>
  <si>
    <t>3.3</t>
  </si>
  <si>
    <t>4</t>
  </si>
  <si>
    <t>4.1.3 Bloco estrutural</t>
  </si>
  <si>
    <t>4.1 Alvenarias</t>
  </si>
  <si>
    <t>4.1.4 Paredes de Concreto</t>
  </si>
  <si>
    <t>4.1.6 Arremates e Cunhas</t>
  </si>
  <si>
    <t>4.1.7</t>
  </si>
  <si>
    <t>SUBTOTAL</t>
  </si>
  <si>
    <t>PAREDES</t>
  </si>
  <si>
    <t>4.2.1 Alumínio</t>
  </si>
  <si>
    <t>4.2.2.1 Janelas</t>
  </si>
  <si>
    <t>4.2 Esquadrias</t>
  </si>
  <si>
    <t>4.2.2.2 Portas</t>
  </si>
  <si>
    <t>un</t>
  </si>
  <si>
    <t>4.2.2.3 Basculantes</t>
  </si>
  <si>
    <t>PAINÉIS</t>
  </si>
  <si>
    <t>4.2.2 Ferro</t>
  </si>
  <si>
    <t>4.2.2.4 Gradis</t>
  </si>
  <si>
    <t>4.2.2.5 Portões</t>
  </si>
  <si>
    <t>4.2.2.6 Porta corta-fogo</t>
  </si>
  <si>
    <t>4.2.2.7 Escada Marinheiro</t>
  </si>
  <si>
    <t>4.2.2.8 Alçapão</t>
  </si>
  <si>
    <t xml:space="preserve">4.2.2.9 </t>
  </si>
  <si>
    <t xml:space="preserve">un </t>
  </si>
  <si>
    <t>4.3.2 Portas internas 80x210cm</t>
  </si>
  <si>
    <t>4.3 Esquadrias</t>
  </si>
  <si>
    <t>4.3.4 Portas internas 60x210cm</t>
  </si>
  <si>
    <t>de madeira</t>
  </si>
  <si>
    <t>4.3.5 Batentes</t>
  </si>
  <si>
    <t>ml</t>
  </si>
  <si>
    <t>4.3.6 Guarnições/alizares</t>
  </si>
  <si>
    <t>4.3.7 Janelas</t>
  </si>
  <si>
    <t xml:space="preserve">4.3.8 </t>
  </si>
  <si>
    <t>4.4.1 Conj. para porta social</t>
  </si>
  <si>
    <t>cj</t>
  </si>
  <si>
    <t>4.4.2 Conj. para porta de serviço</t>
  </si>
  <si>
    <t>4.4 Ferragens</t>
  </si>
  <si>
    <t>4.4.5 Conj. porta de garagem</t>
  </si>
  <si>
    <t xml:space="preserve">4.4.7 </t>
  </si>
  <si>
    <t>4.5.1 Lisos</t>
  </si>
  <si>
    <t>4.5 Vidros e</t>
  </si>
  <si>
    <t>4.5.2 Fantasia</t>
  </si>
  <si>
    <t>Plásticos</t>
  </si>
  <si>
    <t>4.5.3 Temperado/Laminado</t>
  </si>
  <si>
    <t>4.5.4 Tijolo de vidro</t>
  </si>
  <si>
    <t>4.5.5 Plásticos e Acrílicos</t>
  </si>
  <si>
    <t xml:space="preserve">4.5.6 </t>
  </si>
  <si>
    <t>5</t>
  </si>
  <si>
    <t>5.1 Telhados</t>
  </si>
  <si>
    <t>5.2.1 Terraços e Coberturas</t>
  </si>
  <si>
    <t>5.2.2 Calhas</t>
  </si>
  <si>
    <t>5.2.3 Caixa D'água</t>
  </si>
  <si>
    <t>5.2 Impermea-</t>
  </si>
  <si>
    <t>bilizações</t>
  </si>
  <si>
    <t>COBER-</t>
  </si>
  <si>
    <t>5.2.6 Jardineiras</t>
  </si>
  <si>
    <t>TURAS</t>
  </si>
  <si>
    <t>5.2.7 Varandas</t>
  </si>
  <si>
    <t>PRO-</t>
  </si>
  <si>
    <t>5.2.9</t>
  </si>
  <si>
    <t>TEÇÕES</t>
  </si>
  <si>
    <t>5.3.1 Isolamento Térmico</t>
  </si>
  <si>
    <t>5.3.2 Isolamento Acústico</t>
  </si>
  <si>
    <t>5.3 Tratamentos</t>
  </si>
  <si>
    <t>5.3.3</t>
  </si>
  <si>
    <t>6</t>
  </si>
  <si>
    <t>6.1</t>
  </si>
  <si>
    <t>Revestimentos</t>
  </si>
  <si>
    <t>REVES-</t>
  </si>
  <si>
    <t>Internos</t>
  </si>
  <si>
    <t>6.1.4 Emboço Paulista</t>
  </si>
  <si>
    <t>TIMEN-</t>
  </si>
  <si>
    <t>6.1.5 Reboco pronto</t>
  </si>
  <si>
    <t>TOS</t>
  </si>
  <si>
    <t>6.1.6 Gesso</t>
  </si>
  <si>
    <t>6.1.7</t>
  </si>
  <si>
    <t>6.2</t>
  </si>
  <si>
    <t>Azulejos</t>
  </si>
  <si>
    <t>6.3</t>
  </si>
  <si>
    <t>Externos</t>
  </si>
  <si>
    <t>6.2.4 Emboço Paulista</t>
  </si>
  <si>
    <t>6.2.5 Reboco pronto</t>
  </si>
  <si>
    <t xml:space="preserve">6.2.6 </t>
  </si>
  <si>
    <t>ELE-</t>
  </si>
  <si>
    <t>MEN-</t>
  </si>
  <si>
    <t>6.4.2 Madeira</t>
  </si>
  <si>
    <t>6.4</t>
  </si>
  <si>
    <t>Forros</t>
  </si>
  <si>
    <t>6.4.3 Especial</t>
  </si>
  <si>
    <t>DECO-</t>
  </si>
  <si>
    <t>RATI-</t>
  </si>
  <si>
    <t>VOS</t>
  </si>
  <si>
    <t>PIN-</t>
  </si>
  <si>
    <t>6.5</t>
  </si>
  <si>
    <t>Pinturas</t>
  </si>
  <si>
    <t>6.6</t>
  </si>
  <si>
    <t>6.6.4 Pedras Decorativas</t>
  </si>
  <si>
    <t>Especiais</t>
  </si>
  <si>
    <t>6.6.5 Papel de parede</t>
  </si>
  <si>
    <t>6.6.6 Lambris</t>
  </si>
  <si>
    <t>6.6.7</t>
  </si>
  <si>
    <t>7</t>
  </si>
  <si>
    <t>7.1 Madeira</t>
  </si>
  <si>
    <t>PA-</t>
  </si>
  <si>
    <t>VI-</t>
  </si>
  <si>
    <t>TA-</t>
  </si>
  <si>
    <t>ÇÃO</t>
  </si>
  <si>
    <t>7.2 Cerâmica</t>
  </si>
  <si>
    <t>7.3 Carpete</t>
  </si>
  <si>
    <t>7.4 Cimentado</t>
  </si>
  <si>
    <t>7.5.1.1 Madeira</t>
  </si>
  <si>
    <t>7.5.1.2 Mármore</t>
  </si>
  <si>
    <t>7.5.1 Rodapé</t>
  </si>
  <si>
    <t>7.5.1.4 Cerâmica</t>
  </si>
  <si>
    <t>7.5.1.5 Cordão de Nylon</t>
  </si>
  <si>
    <t>7.5 Rodapés</t>
  </si>
  <si>
    <t>7.5.1.6 Aluminio</t>
  </si>
  <si>
    <t>Soleiras e</t>
  </si>
  <si>
    <t>7.5.2.1 Mármore</t>
  </si>
  <si>
    <t>Peitoris</t>
  </si>
  <si>
    <t>7.5.2 Soleiras</t>
  </si>
  <si>
    <t>7.5.2.3 Concreto pré-fab.</t>
  </si>
  <si>
    <t>7.5.3.1 Mármore</t>
  </si>
  <si>
    <t>7.5.3 Peitoris</t>
  </si>
  <si>
    <t>7.5.3.3 Concreto pré-fab.</t>
  </si>
  <si>
    <t>7.6 Pavimentações</t>
  </si>
  <si>
    <t>7.7</t>
  </si>
  <si>
    <t>m</t>
  </si>
  <si>
    <t>8</t>
  </si>
  <si>
    <t>INS-</t>
  </si>
  <si>
    <t>TALA-</t>
  </si>
  <si>
    <t>8.1 Elétricas</t>
  </si>
  <si>
    <t>ÇÕES</t>
  </si>
  <si>
    <t>e Telefônicas</t>
  </si>
  <si>
    <t>8.2.1.1 Cavalete/Hidrom.</t>
  </si>
  <si>
    <t>8.2.1 Água</t>
  </si>
  <si>
    <t>Fria</t>
  </si>
  <si>
    <t>8.2.2 Água</t>
  </si>
  <si>
    <t>8.2 Hidráulicas</t>
  </si>
  <si>
    <t>Quente</t>
  </si>
  <si>
    <t>Gás</t>
  </si>
  <si>
    <t>8.2.3.1 Prumadas</t>
  </si>
  <si>
    <t>Incêndio</t>
  </si>
  <si>
    <t>8.2.3 Gás</t>
  </si>
  <si>
    <t>8.2.3.2 Distribuição</t>
  </si>
  <si>
    <t>8.2.3.3 Medidores</t>
  </si>
  <si>
    <t>8.2.4 Incêndio</t>
  </si>
  <si>
    <t>8.3 Esgoto e</t>
  </si>
  <si>
    <t>Águas Pluviais</t>
  </si>
  <si>
    <t>8.4.1 Elevadores</t>
  </si>
  <si>
    <t xml:space="preserve">8.4.2 Exaustores </t>
  </si>
  <si>
    <t>APARE-</t>
  </si>
  <si>
    <t>8.4.3 Bombas D'água</t>
  </si>
  <si>
    <t>LHOS</t>
  </si>
  <si>
    <t>Mecanias</t>
  </si>
  <si>
    <t>Un</t>
  </si>
  <si>
    <t>8.5.1 Louças e</t>
  </si>
  <si>
    <t>8.5 Aparelhos</t>
  </si>
  <si>
    <t>Metais</t>
  </si>
  <si>
    <t>8.5.2</t>
  </si>
  <si>
    <t>Complemento</t>
  </si>
  <si>
    <t>9</t>
  </si>
  <si>
    <t>9.1</t>
  </si>
  <si>
    <t>COMPLE-</t>
  </si>
  <si>
    <t>9.2 Ligações e "Habite-se"</t>
  </si>
  <si>
    <t>MENTA-</t>
  </si>
  <si>
    <t>9.3 Outros</t>
  </si>
  <si>
    <t>DA OBRA</t>
  </si>
  <si>
    <t>CUSTO DIRETO DA CONSTRUÇÃO</t>
  </si>
  <si>
    <t>BDI (%)</t>
  </si>
  <si>
    <t>CUSTO TOTAL DA CONSTRUÇÃO</t>
  </si>
  <si>
    <t>1 - IDENTIFICAÇÃO</t>
  </si>
  <si>
    <t>Programa</t>
  </si>
  <si>
    <t>ampl / melhoria</t>
  </si>
  <si>
    <t>Proponente</t>
  </si>
  <si>
    <t>ITEM</t>
  </si>
  <si>
    <t>PESO</t>
  </si>
  <si>
    <t>SUPRA-ESTRUTURA</t>
  </si>
  <si>
    <t>PAVIMENTAÇÃO</t>
  </si>
  <si>
    <t>COMPLEMENTAÇÕES</t>
  </si>
  <si>
    <t>CRONOGRAMA FÍSICO - FINANCEIRO</t>
  </si>
  <si>
    <t>SERVIÇOS A EXECUTAR</t>
  </si>
  <si>
    <t xml:space="preserve">DISCRIMINAÇÃO  </t>
  </si>
  <si>
    <t xml:space="preserve">VALOR DOS  </t>
  </si>
  <si>
    <t>EXECUTADO</t>
  </si>
  <si>
    <t>DE SERVIÇOS</t>
  </si>
  <si>
    <t>SERVIÇOS (R$)</t>
  </si>
  <si>
    <t>%</t>
  </si>
  <si>
    <t>SIMPL.%</t>
  </si>
  <si>
    <t>ACUM. %</t>
  </si>
  <si>
    <t>SERV. PRELIMINARES GERAIS</t>
  </si>
  <si>
    <t>INFRA-ESTRUTURA</t>
  </si>
  <si>
    <t>PAREDES E PAINÉIS</t>
  </si>
  <si>
    <t>4.1</t>
  </si>
  <si>
    <t>alvenarias</t>
  </si>
  <si>
    <t>4.2</t>
  </si>
  <si>
    <t>esquadrias metálicas</t>
  </si>
  <si>
    <t>4.3</t>
  </si>
  <si>
    <t xml:space="preserve">esquadrias de madeira </t>
  </si>
  <si>
    <t>4.4</t>
  </si>
  <si>
    <t>ferragens</t>
  </si>
  <si>
    <t>4.5</t>
  </si>
  <si>
    <t>COBERTURA</t>
  </si>
  <si>
    <t>5.1</t>
  </si>
  <si>
    <t>telhados</t>
  </si>
  <si>
    <t>5.2</t>
  </si>
  <si>
    <t>impermeabilizações</t>
  </si>
  <si>
    <t>5.3</t>
  </si>
  <si>
    <t>tratamentos</t>
  </si>
  <si>
    <t>REVESTIMENTO</t>
  </si>
  <si>
    <t>revestimentos internos</t>
  </si>
  <si>
    <t>azulejos</t>
  </si>
  <si>
    <t>revestimentos externos</t>
  </si>
  <si>
    <t>forros</t>
  </si>
  <si>
    <t>pinturas</t>
  </si>
  <si>
    <t>especiais</t>
  </si>
  <si>
    <t>7.1</t>
  </si>
  <si>
    <t>madeiras</t>
  </si>
  <si>
    <t>7.2</t>
  </si>
  <si>
    <t>cerâmicas</t>
  </si>
  <si>
    <t>7.3</t>
  </si>
  <si>
    <t>carpetes</t>
  </si>
  <si>
    <t>7.4</t>
  </si>
  <si>
    <t>cimentados</t>
  </si>
  <si>
    <t>7.5</t>
  </si>
  <si>
    <t>rodapés, soleiras e peitoris</t>
  </si>
  <si>
    <t>7.6</t>
  </si>
  <si>
    <t>pavimentações especiais</t>
  </si>
  <si>
    <t>INSTALAÇÕES</t>
  </si>
  <si>
    <t>8.1</t>
  </si>
  <si>
    <t>elétrica</t>
  </si>
  <si>
    <t>8.2</t>
  </si>
  <si>
    <t>hidraúlica</t>
  </si>
  <si>
    <t>8.3</t>
  </si>
  <si>
    <t>sanitária</t>
  </si>
  <si>
    <t>8.4</t>
  </si>
  <si>
    <t>elevadores/mecânicas</t>
  </si>
  <si>
    <t>8.5</t>
  </si>
  <si>
    <t>aparelhos</t>
  </si>
  <si>
    <t>calafete/limpeza</t>
  </si>
  <si>
    <t>9.2</t>
  </si>
  <si>
    <t>ligações e habite-se</t>
  </si>
  <si>
    <t xml:space="preserve">9.3 </t>
  </si>
  <si>
    <t>outros</t>
  </si>
  <si>
    <t>TOTAL</t>
  </si>
  <si>
    <t>Responsável Técnico pela análise</t>
  </si>
  <si>
    <t>reforma</t>
  </si>
  <si>
    <t>Responsável Técnico - CREA - CPF</t>
  </si>
  <si>
    <t>6.2.4 Azulejo em cor</t>
  </si>
  <si>
    <t>6.2.5 Azulejo Decorado</t>
  </si>
  <si>
    <t xml:space="preserve">6.2.6 Cantoneiras </t>
  </si>
  <si>
    <t>6.2.7 Rejuntamento</t>
  </si>
  <si>
    <t>6.2.8</t>
  </si>
  <si>
    <t>6.4.5</t>
  </si>
  <si>
    <t>6.5.3 Latéx/PVA sobre massa corrida</t>
  </si>
  <si>
    <t>6.5.4 Latéx/PVA sem massa corrida</t>
  </si>
  <si>
    <t>6.5.5 Caiação</t>
  </si>
  <si>
    <t>6.5.6 Quantil</t>
  </si>
  <si>
    <t>6.5.7 Verniz sobre madeira</t>
  </si>
  <si>
    <t>6.5.8 Verniz sobre concreto</t>
  </si>
  <si>
    <t>6.5.9 Esquadria de madeira</t>
  </si>
  <si>
    <t>6.5.10 Esquadria de ferro</t>
  </si>
  <si>
    <t>6.5.11 Rodapés de madeira</t>
  </si>
  <si>
    <t>6.5.12 Demarcação de vagas de garagem</t>
  </si>
  <si>
    <t>6.5.13 Liquibrilho</t>
  </si>
  <si>
    <t>6.5.14 Texturizada/Granilha</t>
  </si>
  <si>
    <t>6.5.15</t>
  </si>
  <si>
    <t>7.1.1 Contrapiso/regularização</t>
  </si>
  <si>
    <t>7.1.2 Tacos</t>
  </si>
  <si>
    <t>7.1.4 Parquet</t>
  </si>
  <si>
    <t>7.1.5 Laminados</t>
  </si>
  <si>
    <t>7.1.6</t>
  </si>
  <si>
    <t>7.2.5</t>
  </si>
  <si>
    <t>7.3.2 Forração</t>
  </si>
  <si>
    <t>7.3.3 Carpete</t>
  </si>
  <si>
    <t xml:space="preserve">7.3.4 </t>
  </si>
  <si>
    <t>7.4.1 Contrapiso</t>
  </si>
  <si>
    <t>7.4.2 Acabamento liso</t>
  </si>
  <si>
    <t>7.4.3 Acabamento áspero</t>
  </si>
  <si>
    <t>7.5.1.3 Granitina</t>
  </si>
  <si>
    <t>7.5.2.2 Granitina</t>
  </si>
  <si>
    <t>7.5.3.2 Granitina</t>
  </si>
  <si>
    <t>8.2.4.1 Barrilete</t>
  </si>
  <si>
    <t>8.2.4.2 Prumadas</t>
  </si>
  <si>
    <t>8.2.4.3 Caixas</t>
  </si>
  <si>
    <t>8.2.4.4 Registros</t>
  </si>
  <si>
    <t>8.2.4.5 Mangueiras e metais</t>
  </si>
  <si>
    <t>8.2.4.6 Hidr.passeio</t>
  </si>
  <si>
    <t>8.2.4.7 Extintores</t>
  </si>
  <si>
    <t>8.4.4</t>
  </si>
  <si>
    <t>8.4 Instalções</t>
  </si>
  <si>
    <t>8.5.1.4 Bancadas</t>
  </si>
  <si>
    <t>8.5.1.5 Pia  Cozinha</t>
  </si>
  <si>
    <t xml:space="preserve">8.5.1.6 </t>
  </si>
  <si>
    <t>8.5.2.3 Cabides</t>
  </si>
  <si>
    <t>4.3.1 Porta entrada 80x210cm</t>
  </si>
  <si>
    <t>7.3.1 Contrapiso / regularização</t>
  </si>
  <si>
    <t>7.6.1 Contrapiso</t>
  </si>
  <si>
    <t>7.6.2 Mármore</t>
  </si>
  <si>
    <t>7.6.3 Granito</t>
  </si>
  <si>
    <t>7.6.4 Ardósia</t>
  </si>
  <si>
    <t>7.6.5 Granitina</t>
  </si>
  <si>
    <t xml:space="preserve">7.6.6  </t>
  </si>
  <si>
    <t>8.1.12 Para-raios</t>
  </si>
  <si>
    <t>8.1.13 Antena Coletiva (equipos e acessórios)</t>
  </si>
  <si>
    <t>8.1.14 Interfone</t>
  </si>
  <si>
    <t>8.1.15 Porteiro Eletrônico</t>
  </si>
  <si>
    <t>8.1.16 Substação Transformadora</t>
  </si>
  <si>
    <t>8.2.1.4 Distribuição</t>
  </si>
  <si>
    <t>8.2.2.1 Barrilete</t>
  </si>
  <si>
    <t>8.2.2.2 Prumada</t>
  </si>
  <si>
    <t>8.2.2.3 Distribuição</t>
  </si>
  <si>
    <t>8.2.2.4 Equipamento</t>
  </si>
  <si>
    <t>8.2.2.5</t>
  </si>
  <si>
    <t>8.2.3.4 Cilindros/Equip.</t>
  </si>
  <si>
    <t>Término de construção</t>
  </si>
  <si>
    <t>2 - CRONOGRAMA</t>
  </si>
  <si>
    <t>MÊS -</t>
  </si>
  <si>
    <t xml:space="preserve">MÊS - </t>
  </si>
  <si>
    <t>6.5.1 Tinta Acrílica com massa corrida</t>
  </si>
  <si>
    <t>Serviço de calafate e limpeza final</t>
  </si>
  <si>
    <t>Endereço</t>
  </si>
  <si>
    <t>CREA:</t>
  </si>
  <si>
    <t>Modalidade</t>
  </si>
  <si>
    <t>E-mail Resp.Técnico:</t>
  </si>
  <si>
    <t>Responsável Técnico:</t>
  </si>
  <si>
    <t xml:space="preserve">2.1.8 </t>
  </si>
  <si>
    <t xml:space="preserve">2.2.6 </t>
  </si>
  <si>
    <t>7.4.4  Concreto Intertravado</t>
  </si>
  <si>
    <t>4.3.3 Portas internas 90x210cm</t>
  </si>
  <si>
    <t>8.5.1.3 Chuveiro</t>
  </si>
  <si>
    <t>Prefeitura Municipal de Ijuí</t>
  </si>
  <si>
    <t>6.6.2 Placa cimentícia</t>
  </si>
  <si>
    <t>3.4</t>
  </si>
  <si>
    <t>3.5</t>
  </si>
  <si>
    <t>Pilares redondos em concreto pré-moldado</t>
  </si>
  <si>
    <t>Pilares quadrados em concreto pré-moldado</t>
  </si>
  <si>
    <t xml:space="preserve">6.6.3 </t>
  </si>
  <si>
    <t>Responsável Técnico</t>
  </si>
  <si>
    <t>CPF 011.917.170-89</t>
  </si>
  <si>
    <t>\</t>
  </si>
  <si>
    <t>CAU RS 118727-9</t>
  </si>
  <si>
    <t>COD. SINAPI</t>
  </si>
  <si>
    <t>74209/001</t>
  </si>
  <si>
    <t>Placa obra em chapa de aço galvanizado - padrão Governo Federal</t>
  </si>
  <si>
    <t>Limpeza do terreno</t>
  </si>
  <si>
    <t>73822/001</t>
  </si>
  <si>
    <t>Tapume em chapa compensada (6mm) com pintura e cal</t>
  </si>
  <si>
    <t>74220/001</t>
  </si>
  <si>
    <t>Barracão para escritório , depósito, sanitários, refeitório e alojamento, com piso cimentado e cobertura em telha fibrocimento 4mm</t>
  </si>
  <si>
    <t>74210/001</t>
  </si>
  <si>
    <t>73992/001</t>
  </si>
  <si>
    <t>Locação convencional da obra (execução de gabarito)</t>
  </si>
  <si>
    <t>***********</t>
  </si>
  <si>
    <t>74200/001</t>
  </si>
  <si>
    <t xml:space="preserve">4.1.5 Vergas de Concreto </t>
  </si>
  <si>
    <t>Pré-laje em concreto armado</t>
  </si>
  <si>
    <t xml:space="preserve">Arquibancada em concreto pré-moldado </t>
  </si>
  <si>
    <r>
      <t>4.1.1 Bloc</t>
    </r>
    <r>
      <rPr>
        <sz val="7"/>
        <color indexed="12"/>
        <rFont val="MS Sans Serif"/>
        <family val="2"/>
      </rPr>
      <t>o cerâmico assentado em argamassa</t>
    </r>
  </si>
  <si>
    <t>4.1.2 Tijolo maciço assentado em argamassa</t>
  </si>
  <si>
    <t>73935/001</t>
  </si>
  <si>
    <t>4.2.1.1 Jan. 5,80x0,60m com ferragens</t>
  </si>
  <si>
    <t>4.2.1.2 Jan 0,80x0,60m  com ferragens</t>
  </si>
  <si>
    <t>4.2.1.3 Jan 3,20x0,40m  com ferragens</t>
  </si>
  <si>
    <t>4.2.1.7 Jan 21,4x1,00m   com ferragens</t>
  </si>
  <si>
    <t>4.2.1.8 Jan 5,80x1,20m  com ferragens</t>
  </si>
  <si>
    <t>4.2.1.9 Port. 1,60x2,20m  com ferragens</t>
  </si>
  <si>
    <t>4.2.1.10  Port. 0,90x2,10m com ferragens</t>
  </si>
  <si>
    <t>4.2.1.11 Port, 0,80x2,10m  com ferragens</t>
  </si>
  <si>
    <t>4.2.1.12 Port. 0,60x1,00m  com ferragens</t>
  </si>
  <si>
    <t>4.2.1.13 Jan 2,5x0,60m  com ferragens</t>
  </si>
  <si>
    <t>4.2.1.14 Fixo 3,80x0,86m  com ferragens</t>
  </si>
  <si>
    <t xml:space="preserve">4.4.3 Conj. para porta interna </t>
  </si>
  <si>
    <t xml:space="preserve">4.4.4 Conj. para porta banheiro </t>
  </si>
  <si>
    <t xml:space="preserve">4.4.6 Dobradiças </t>
  </si>
  <si>
    <t>*********</t>
  </si>
  <si>
    <t xml:space="preserve">5.1.1 Vigas metálicas perfil I </t>
  </si>
  <si>
    <t>6.5.2 Pintura acrílica 2 demãos</t>
  </si>
  <si>
    <t>73954/002</t>
  </si>
  <si>
    <t>73977/001</t>
  </si>
  <si>
    <t>74108/001</t>
  </si>
  <si>
    <t>7.2.2 Lisa, assentado com argamassa, inclusive rejunte</t>
  </si>
  <si>
    <t>7.2.3 Anti derrapante, assentado com argamassa, inclusive rejunte</t>
  </si>
  <si>
    <t>73985/001</t>
  </si>
  <si>
    <t>74131/005</t>
  </si>
  <si>
    <t>73953/006</t>
  </si>
  <si>
    <t>8.1.4 Tomada para ar condicionado</t>
  </si>
  <si>
    <t>pt</t>
  </si>
  <si>
    <t>2.1.5 Regularização e compactação do fundo de valas</t>
  </si>
  <si>
    <t>73972/002</t>
  </si>
  <si>
    <t xml:space="preserve">         2.2.4.3 Concreto estrutural Fck 20 MPa    </t>
  </si>
  <si>
    <t xml:space="preserve">         2.2.4.2 Lastro de concreto magro e=3cm, com preparo e aditivo</t>
  </si>
  <si>
    <t>74254/002</t>
  </si>
  <si>
    <t>Kg</t>
  </si>
  <si>
    <t xml:space="preserve">         2.2.4.5 Armação aço CA-50, Ø6,3mm (1/4) a Ø12,5mm (1/2)</t>
  </si>
  <si>
    <t>73942/002</t>
  </si>
  <si>
    <t xml:space="preserve">         2.2.4.7 Lançamento e adensamento de concreto em fundações</t>
  </si>
  <si>
    <t>2.2.5 Vigas Baldrames</t>
  </si>
  <si>
    <t xml:space="preserve">         2.2.5.3 Concreto estrutural Fck 20 MPa    </t>
  </si>
  <si>
    <t xml:space="preserve">         2.2.5.2 Forma com tábuas madeira 2,5x30cm, inclusive desforma</t>
  </si>
  <si>
    <t>74007/002</t>
  </si>
  <si>
    <t xml:space="preserve">  2.2.5.4 Armação aço CA-50, Ø6,3mm (1/4) a Ø12,5mm (1/2)</t>
  </si>
  <si>
    <t xml:space="preserve">        2.2.5.6 Lançamento e adensamento de concreto em fundações</t>
  </si>
  <si>
    <t>Concreto Armado para pilares e vigas</t>
  </si>
  <si>
    <t>3.1.1 Forma com tábuas madeira 2,5x30cm, inclusive desforma</t>
  </si>
  <si>
    <t xml:space="preserve">3.1.2 Concreto estrutural Fck 20 MPa    </t>
  </si>
  <si>
    <t>3.1.3 Armação aço CA-50, Ø6,3mm (1/4) a Ø12,5mm (1/2)</t>
  </si>
  <si>
    <t xml:space="preserve">         2.2.4.6 Armação aço CA-60, Ø3,4mm (1/4) a Ø6,0mm (1/2)</t>
  </si>
  <si>
    <t>2.2.5.5 Armação aço CA-60, Ø3,4mm (1/4) a Ø6,0mm (1/2)</t>
  </si>
  <si>
    <t>3.1.5 Armação aço CA-60, Ø3,4mm (1/4) a Ø6,0mm (1/2)</t>
  </si>
  <si>
    <t>5.2.4 Pisos e paredes de Sub-solo com tinta betuminosa</t>
  </si>
  <si>
    <t>5.2.5 Fundações profundas com tinta betuminosa</t>
  </si>
  <si>
    <t>74106/001</t>
  </si>
  <si>
    <t>8.2.1.3 Registro de gaveta Ø 20mm</t>
  </si>
  <si>
    <t>8.3.1 Tubo PVC esgoto Ø 40mm inclusive conexões</t>
  </si>
  <si>
    <t>8.3.2 Tubo PVC esgoto Ø 50mm inclusive conexões</t>
  </si>
  <si>
    <t>8.3.3 Tubo PVC esgoto Ø 75mm inclusive conexões</t>
  </si>
  <si>
    <t>8.3.4 Tubo PVC esgoto Ø 100mm inclusive conexões</t>
  </si>
  <si>
    <t>8.3.5 Tubo PVC esgoto Ø 150mm inclusive conexões</t>
  </si>
  <si>
    <t>74165/001</t>
  </si>
  <si>
    <t>74165/002</t>
  </si>
  <si>
    <t>74165/003</t>
  </si>
  <si>
    <t>74165/004</t>
  </si>
  <si>
    <t>8.3.6 Tubo PVC esgoto Ø 200mm inclusive conexões</t>
  </si>
  <si>
    <t>8.3.7 Caixa sifonada PVC 150x150x50mm</t>
  </si>
  <si>
    <t>8.3.8 Caixa de gordura PVC 250x230x75mm, com tampa e porta-tampa</t>
  </si>
  <si>
    <t>74225/001</t>
  </si>
  <si>
    <t>74104/001</t>
  </si>
  <si>
    <t>8.3.9 Caixa de inspeção em alvenaria 60x60x60cm c/ tampa concreto</t>
  </si>
  <si>
    <t>8.5.1.2 Lavatório de louça branca popular, c/ fix.</t>
  </si>
  <si>
    <t>73947/008</t>
  </si>
  <si>
    <t xml:space="preserve">74071/002 </t>
  </si>
  <si>
    <t>73809/001</t>
  </si>
  <si>
    <t xml:space="preserve">74122/001 </t>
  </si>
  <si>
    <t>2.2.3 Estaca pré-moldada concreto armado incl. Cravação/emendas</t>
  </si>
  <si>
    <t>2.2.4 Sapata corrida</t>
  </si>
  <si>
    <t xml:space="preserve">73970/001 </t>
  </si>
  <si>
    <t>5.1.2 Telha aluzinc auto portante espessura 1,25mm</t>
  </si>
  <si>
    <t>5.1.5 Calha em chapa de aço galvanizado , desenv. 50cm</t>
  </si>
  <si>
    <t>5.1.4 Rufo em chapa de aço galvanizado, desenv. 25cm</t>
  </si>
  <si>
    <t>6.1.2 Emboço paulista espessura 1,5cm</t>
  </si>
  <si>
    <t>6.2.2 Emboço paulista espessura 1,5cm</t>
  </si>
  <si>
    <t>6.1.1 Chapisco de aderência em paredes</t>
  </si>
  <si>
    <t>6.2.1 Chapisco de aderência em paredes</t>
  </si>
  <si>
    <t>6.1.3 Reboco para paredes espessura 2,0cm</t>
  </si>
  <si>
    <t>6.2.3 Reboco para paredes espessura 2,0cm</t>
  </si>
  <si>
    <t>6.2.3 Azulejo Branco 15x15cm, fixado com argamassa, inclus. rejunte</t>
  </si>
  <si>
    <t>73925/002</t>
  </si>
  <si>
    <t>6.2.2 Emboço em paredes internas a receber azulejo</t>
  </si>
  <si>
    <t xml:space="preserve">73986/001 </t>
  </si>
  <si>
    <t>6.4.1 Forro de gesso em placas 60x60cm, inclusive fixação</t>
  </si>
  <si>
    <t>6.4.4 Forro de PVC em lâminas, espessura 8mm, inclusive colocação</t>
  </si>
  <si>
    <t>7.1.3 Tábua Corrida madeira espess. 2,5cm, fixado em peças madeira</t>
  </si>
  <si>
    <t xml:space="preserve">73843/001 </t>
  </si>
  <si>
    <t xml:space="preserve">         2.2.4.4 Concreto Ciclópico com 3% de pedra de mão</t>
  </si>
  <si>
    <t xml:space="preserve">74254/001 </t>
  </si>
  <si>
    <t>3.1.4 Armação aço CA-50 Ø16,0mm (5/8) a 25,0mm (1)</t>
  </si>
  <si>
    <t>6.6.1  Estrutura  metálica perfil I</t>
  </si>
  <si>
    <t xml:space="preserve">73764/006 </t>
  </si>
  <si>
    <t xml:space="preserve">73953/005 </t>
  </si>
  <si>
    <t xml:space="preserve">75030/008 </t>
  </si>
  <si>
    <r>
      <t xml:space="preserve">8.2.1.2 Tubo PVC soldável AF </t>
    </r>
    <r>
      <rPr>
        <sz val="7"/>
        <color indexed="12"/>
        <rFont val="Calibri"/>
        <family val="2"/>
      </rPr>
      <t>Ø</t>
    </r>
    <r>
      <rPr>
        <sz val="8.4"/>
        <color indexed="12"/>
        <rFont val="MS Sans Serif"/>
        <family val="2"/>
      </rPr>
      <t xml:space="preserve"> 20mm e conex.</t>
    </r>
  </si>
  <si>
    <t xml:space="preserve">74168/001 </t>
  </si>
  <si>
    <t>8.3.11 Sumidouro em alvenaria de tijolo cerâmico maciço h=5,0m</t>
  </si>
  <si>
    <t>********</t>
  </si>
  <si>
    <t>8.3.10 Fossa séptica em alvenaria de tijolo cerâmico capac. 8.400l</t>
  </si>
  <si>
    <t>8.3.12 Cisterna água da chuva em polietileno</t>
  </si>
  <si>
    <t xml:space="preserve">73947/011 </t>
  </si>
  <si>
    <t>8.5.1.1 Vaso Sanitário cx. acoplada, c/ fix e assent.</t>
  </si>
  <si>
    <t>8.5.2.6 Porta sabonete líquido</t>
  </si>
  <si>
    <t>73947/012</t>
  </si>
  <si>
    <t>8.5.2.1 Papeleira cromada</t>
  </si>
  <si>
    <t>8.5.2.2 Porta toalha cromada, tipo argola</t>
  </si>
  <si>
    <t>COD. IBGE- 21102</t>
  </si>
  <si>
    <t>COD. IBGE- 11703</t>
  </si>
  <si>
    <t>8.5.2.4 Saboneterias em metal cromado</t>
  </si>
  <si>
    <t>COD. IBGE- 11757</t>
  </si>
  <si>
    <t>8.5.2.5 Prateleira vidro</t>
  </si>
  <si>
    <t>8.1.3 Interruptor simples 1 tecla</t>
  </si>
  <si>
    <t>8.1.5 Interruptor simples 2 teclas</t>
  </si>
  <si>
    <t>8.1.6 Interruptor simples 3 teclas</t>
  </si>
  <si>
    <t>8.3.13 Filtro água pluvial, dupla filtragem, PVC, 100mm</t>
  </si>
  <si>
    <t>8.1.7 Quadros de distribuição</t>
  </si>
  <si>
    <t>8.1.8 Canhão de luz</t>
  </si>
  <si>
    <t>8.1.9 Luminárias  tipo calha 40w</t>
  </si>
  <si>
    <t>8.1.10 Luminárias tipo calha 2x40w</t>
  </si>
  <si>
    <t>8.1.11 Quadro medição/entrada energia</t>
  </si>
  <si>
    <t>8.2.1.6</t>
  </si>
  <si>
    <t>8.2.1.5 Entrada hidr.à cisterna</t>
  </si>
  <si>
    <t>7.5.2.4 Granito 15cm</t>
  </si>
  <si>
    <t>7.5.3.4 Granito 15cm</t>
  </si>
  <si>
    <t>73965/005</t>
  </si>
  <si>
    <t>2.1.4 Escavaçoes manuais em argila ou pedra solta (exceto rocha)             h=1,50m</t>
  </si>
  <si>
    <t>79517/001</t>
  </si>
  <si>
    <t xml:space="preserve">         2.2.4.1 Escavação manual de solo até 1,50m</t>
  </si>
  <si>
    <t xml:space="preserve">         2.2.5.1 Escavação manual de solo até 1,50m</t>
  </si>
  <si>
    <t>73907/006</t>
  </si>
  <si>
    <t>74157/004</t>
  </si>
  <si>
    <t>3.1.6 Lançamento e adensamento de concretoem estrutura</t>
  </si>
  <si>
    <t>74157/003</t>
  </si>
  <si>
    <t>74202/002</t>
  </si>
  <si>
    <t>4.2.1.4 Jan 2,35x1,20m camarão com ferragens</t>
  </si>
  <si>
    <t>4.2.1.5 Jan 3,20x1,20m  camarão com ferragens</t>
  </si>
  <si>
    <t>4.2.1.6 Jan 3,30x1,20m camarão com ferragens</t>
  </si>
  <si>
    <t>5.2.8 Boxes Banheiros</t>
  </si>
  <si>
    <t>COD. IBGE- 11587</t>
  </si>
  <si>
    <t>7.2.1 Contrapiso em argamassa espessura 5cm</t>
  </si>
  <si>
    <t>73919/002</t>
  </si>
  <si>
    <t>7.2.4 Camada regularizadora espessura 3cm</t>
  </si>
  <si>
    <t>8.1.1 Eletroduto PVC rígido</t>
  </si>
  <si>
    <t>8.1.1 Fio  de cobre</t>
  </si>
  <si>
    <t>8.1.2 Tomada de embutir</t>
  </si>
  <si>
    <t>74198/002</t>
  </si>
  <si>
    <t>73970/001</t>
  </si>
  <si>
    <t>COD. IBGE- 72112</t>
  </si>
  <si>
    <t>[&lt;LOCAL&gt;], [&lt;DATA&gt;].</t>
  </si>
  <si>
    <t>[&lt;ASSINATURA DO REPRESENTANTE LEGAL DO LICITANTE&gt;]</t>
  </si>
  <si>
    <t>[&lt;NOME COMPLETO E SEM ABREVIAÇÕES DO REPRESENTANTE LEGAL DO LICITANTE&gt;]</t>
  </si>
  <si>
    <t>[&lt;CARGO/FUNÇÃO DO REPRESENTANTE LEGAL DO LICITANTE&gt;]</t>
  </si>
  <si>
    <t>ANEXO V</t>
  </si>
  <si>
    <t>FORMULÁRIO PARA PREENCHIMENTO DA PROPOSTA</t>
  </si>
  <si>
    <r>
      <rPr>
        <b/>
        <sz val="10"/>
        <rFont val="Arial"/>
        <family val="2"/>
      </rPr>
      <t>LICITANTE:</t>
    </r>
    <r>
      <rPr>
        <sz val="10"/>
        <rFont val="Arial"/>
        <family val="2"/>
      </rPr>
      <t xml:space="preserve"> [&lt;NOME COMPLETO E SEM ABREVIAÇÕES DO LICITANTE&gt;]</t>
    </r>
  </si>
  <si>
    <r>
      <rPr>
        <b/>
        <sz val="10"/>
        <rFont val="Arial"/>
        <family val="2"/>
      </rPr>
      <t xml:space="preserve">CNPJ: </t>
    </r>
    <r>
      <rPr>
        <sz val="10"/>
        <rFont val="Arial"/>
        <family val="2"/>
      </rPr>
      <t>[&lt;Nº DO CNPJ DO LICITANTE&gt;]</t>
    </r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</si>
  <si>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[&lt;ENDEREÇO COMPLETO DO LICITANTE&gt;]</t>
    </r>
  </si>
  <si>
    <r>
      <rPr>
        <b/>
        <sz val="10"/>
        <rFont val="Arial"/>
        <family val="2"/>
      </rPr>
      <t>CONTATO:</t>
    </r>
    <r>
      <rPr>
        <sz val="10"/>
        <rFont val="Arial"/>
        <family val="2"/>
      </rPr>
      <t xml:space="preserve"> [&lt;NOME, TELEFONE, FAX, E-MAIL&gt;]</t>
    </r>
  </si>
  <si>
    <t>TOMADA DE PREÇOS Nº 45/2013</t>
  </si>
  <si>
    <t>PROCESSO Nº 2199/2013</t>
  </si>
</sst>
</file>

<file path=xl/styles.xml><?xml version="1.0" encoding="utf-8"?>
<styleSheet xmlns="http://schemas.openxmlformats.org/spreadsheetml/2006/main">
  <numFmts count="1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&quot;R$&quot;#,##0.00_);\(&quot;R$&quot;#,##0.00\)"/>
    <numFmt numFmtId="166" formatCode="&quot;R$&quot;#,##0.00_);[Red]\(&quot;R$&quot;#,##0.00\)"/>
    <numFmt numFmtId="167" formatCode="0.00_)"/>
    <numFmt numFmtId="168" formatCode="dd/mm/yy;@"/>
    <numFmt numFmtId="169" formatCode="[$-416]mmmm\-yy;@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MS Sans Serif"/>
      <family val="2"/>
    </font>
    <font>
      <sz val="7"/>
      <color indexed="12"/>
      <name val="MS Sans Serif"/>
      <family val="2"/>
    </font>
    <font>
      <sz val="8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b/>
      <sz val="8"/>
      <name val="MS Sans Serif"/>
      <family val="2"/>
    </font>
    <font>
      <sz val="7"/>
      <name val="MS Sans Serif"/>
      <family val="2"/>
    </font>
    <font>
      <sz val="6.5"/>
      <name val="MS Sans Serif"/>
      <family val="2"/>
    </font>
    <font>
      <sz val="6.5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sz val="6"/>
      <name val="MS Sans Serif"/>
      <family val="2"/>
    </font>
    <font>
      <sz val="6"/>
      <color indexed="12"/>
      <name val="MS Sans Serif"/>
      <family val="2"/>
    </font>
    <font>
      <sz val="6"/>
      <color indexed="9"/>
      <name val="MS Sans Serif"/>
      <family val="2"/>
    </font>
    <font>
      <sz val="8.5"/>
      <name val="MS Sans Serif"/>
      <family val="2"/>
    </font>
    <font>
      <sz val="8"/>
      <name val="Arial"/>
      <family val="2"/>
    </font>
    <font>
      <sz val="8"/>
      <name val="Tahoma"/>
      <family val="2"/>
    </font>
    <font>
      <sz val="7"/>
      <color indexed="56"/>
      <name val="MS Sans Serif"/>
      <family val="2"/>
    </font>
    <font>
      <b/>
      <sz val="8.5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7"/>
      <color indexed="12"/>
      <name val="Calibri"/>
      <family val="2"/>
    </font>
    <font>
      <sz val="8.4"/>
      <color indexed="12"/>
      <name val="MS Sans Serif"/>
      <family val="2"/>
    </font>
    <font>
      <sz val="7"/>
      <color indexed="30"/>
      <name val="MS Sans Serif"/>
      <family val="2"/>
    </font>
    <font>
      <sz val="7"/>
      <color indexed="17"/>
      <name val="MS Sans Serif"/>
      <family val="2"/>
    </font>
    <font>
      <sz val="7"/>
      <color indexed="10"/>
      <name val="MS Sans Serif"/>
      <family val="2"/>
    </font>
    <font>
      <sz val="8"/>
      <color indexed="8"/>
      <name val="Tahoma"/>
      <family val="2"/>
    </font>
    <font>
      <sz val="8.5"/>
      <color indexed="12"/>
      <name val="MS Sans Serif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Trellis">
        <fgColor indexed="8"/>
      </patternFill>
    </fill>
    <fill>
      <patternFill patternType="solid">
        <fgColor indexed="65"/>
        <bgColor indexed="64"/>
      </patternFill>
    </fill>
    <fill>
      <patternFill patternType="lightTrellis"/>
    </fill>
    <fill>
      <patternFill patternType="gray125">
        <fgColor indexed="8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510">
    <xf numFmtId="0" fontId="0" fillId="0" borderId="0" xfId="0" applyAlignment="1">
      <alignment/>
    </xf>
    <xf numFmtId="2" fontId="0" fillId="0" borderId="0" xfId="0" applyNumberForma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3" borderId="11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0" fillId="33" borderId="20" xfId="0" applyNumberFormat="1" applyFill="1" applyBorder="1" applyAlignment="1" applyProtection="1">
      <alignment/>
      <protection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33" borderId="11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4" fontId="12" fillId="0" borderId="28" xfId="0" applyNumberFormat="1" applyFont="1" applyBorder="1" applyAlignment="1" applyProtection="1">
      <alignment horizontal="center"/>
      <protection/>
    </xf>
    <xf numFmtId="167" fontId="12" fillId="0" borderId="28" xfId="0" applyNumberFormat="1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/>
      <protection/>
    </xf>
    <xf numFmtId="4" fontId="11" fillId="0" borderId="30" xfId="0" applyNumberFormat="1" applyFont="1" applyBorder="1" applyAlignment="1" applyProtection="1">
      <alignment/>
      <protection/>
    </xf>
    <xf numFmtId="167" fontId="11" fillId="0" borderId="30" xfId="0" applyNumberFormat="1" applyFont="1" applyBorder="1" applyAlignment="1" applyProtection="1">
      <alignment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/>
      <protection/>
    </xf>
    <xf numFmtId="167" fontId="11" fillId="35" borderId="31" xfId="0" applyNumberFormat="1" applyFont="1" applyFill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35" borderId="0" xfId="0" applyFont="1" applyFill="1" applyAlignment="1" applyProtection="1">
      <alignment horizontal="center"/>
      <protection/>
    </xf>
    <xf numFmtId="167" fontId="11" fillId="35" borderId="0" xfId="0" applyNumberFormat="1" applyFont="1" applyFill="1" applyAlignment="1" applyProtection="1">
      <alignment/>
      <protection/>
    </xf>
    <xf numFmtId="4" fontId="11" fillId="35" borderId="0" xfId="0" applyNumberFormat="1" applyFont="1" applyFill="1" applyAlignment="1" applyProtection="1">
      <alignment/>
      <protection/>
    </xf>
    <xf numFmtId="4" fontId="11" fillId="0" borderId="28" xfId="0" applyNumberFormat="1" applyFont="1" applyBorder="1" applyAlignment="1" applyProtection="1">
      <alignment/>
      <protection/>
    </xf>
    <xf numFmtId="167" fontId="11" fillId="0" borderId="28" xfId="0" applyNumberFormat="1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167" fontId="11" fillId="36" borderId="11" xfId="0" applyNumberFormat="1" applyFont="1" applyFill="1" applyBorder="1" applyAlignment="1" applyProtection="1">
      <alignment/>
      <protection locked="0"/>
    </xf>
    <xf numFmtId="4" fontId="11" fillId="36" borderId="11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Border="1" applyAlignment="1" applyProtection="1">
      <alignment/>
      <protection/>
    </xf>
    <xf numFmtId="0" fontId="9" fillId="0" borderId="33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 applyProtection="1">
      <alignment/>
      <protection locked="0"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/>
      <protection/>
    </xf>
    <xf numFmtId="167" fontId="11" fillId="0" borderId="11" xfId="0" applyNumberFormat="1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4" fontId="14" fillId="0" borderId="30" xfId="0" applyNumberFormat="1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left"/>
      <protection locked="0"/>
    </xf>
    <xf numFmtId="0" fontId="12" fillId="35" borderId="24" xfId="0" applyFont="1" applyFill="1" applyBorder="1" applyAlignment="1" applyProtection="1">
      <alignment horizontal="center"/>
      <protection/>
    </xf>
    <xf numFmtId="167" fontId="11" fillId="35" borderId="24" xfId="0" applyNumberFormat="1" applyFont="1" applyFill="1" applyBorder="1" applyAlignment="1" applyProtection="1">
      <alignment/>
      <protection/>
    </xf>
    <xf numFmtId="4" fontId="11" fillId="35" borderId="24" xfId="0" applyNumberFormat="1" applyFont="1" applyFill="1" applyBorder="1" applyAlignment="1" applyProtection="1">
      <alignment/>
      <protection/>
    </xf>
    <xf numFmtId="0" fontId="15" fillId="0" borderId="33" xfId="0" applyFont="1" applyBorder="1" applyAlignment="1">
      <alignment horizontal="center"/>
    </xf>
    <xf numFmtId="167" fontId="11" fillId="35" borderId="0" xfId="0" applyNumberFormat="1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/>
      <protection/>
    </xf>
    <xf numFmtId="167" fontId="11" fillId="35" borderId="0" xfId="0" applyNumberFormat="1" applyFont="1" applyFill="1" applyBorder="1" applyAlignment="1" applyProtection="1">
      <alignment/>
      <protection/>
    </xf>
    <xf numFmtId="4" fontId="11" fillId="35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7" fontId="11" fillId="35" borderId="29" xfId="0" applyNumberFormat="1" applyFont="1" applyFill="1" applyBorder="1" applyAlignment="1" applyProtection="1">
      <alignment/>
      <protection/>
    </xf>
    <xf numFmtId="0" fontId="12" fillId="37" borderId="0" xfId="0" applyFont="1" applyFill="1" applyBorder="1" applyAlignment="1" applyProtection="1">
      <alignment horizontal="center"/>
      <protection/>
    </xf>
    <xf numFmtId="167" fontId="11" fillId="37" borderId="0" xfId="0" applyNumberFormat="1" applyFont="1" applyFill="1" applyBorder="1" applyAlignment="1" applyProtection="1">
      <alignment/>
      <protection/>
    </xf>
    <xf numFmtId="4" fontId="11" fillId="37" borderId="0" xfId="0" applyNumberFormat="1" applyFont="1" applyFill="1" applyBorder="1" applyAlignment="1" applyProtection="1">
      <alignment/>
      <protection/>
    </xf>
    <xf numFmtId="4" fontId="11" fillId="0" borderId="32" xfId="0" applyNumberFormat="1" applyFont="1" applyBorder="1" applyAlignment="1" applyProtection="1">
      <alignment/>
      <protection/>
    </xf>
    <xf numFmtId="0" fontId="9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1" fillId="34" borderId="0" xfId="0" applyFont="1" applyFill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167" fontId="11" fillId="37" borderId="28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167" fontId="11" fillId="37" borderId="32" xfId="0" applyNumberFormat="1" applyFont="1" applyFill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 locked="0"/>
    </xf>
    <xf numFmtId="167" fontId="11" fillId="37" borderId="30" xfId="0" applyNumberFormat="1" applyFont="1" applyFill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167" fontId="11" fillId="37" borderId="31" xfId="0" applyNumberFormat="1" applyFont="1" applyFill="1" applyBorder="1" applyAlignment="1" applyProtection="1">
      <alignment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167" fontId="11" fillId="37" borderId="29" xfId="0" applyNumberFormat="1" applyFont="1" applyFill="1" applyBorder="1" applyAlignment="1" applyProtection="1">
      <alignment/>
      <protection/>
    </xf>
    <xf numFmtId="4" fontId="16" fillId="0" borderId="32" xfId="0" applyNumberFormat="1" applyFont="1" applyBorder="1" applyAlignment="1" applyProtection="1">
      <alignment/>
      <protection/>
    </xf>
    <xf numFmtId="167" fontId="11" fillId="0" borderId="31" xfId="0" applyNumberFormat="1" applyFont="1" applyBorder="1" applyAlignment="1" applyProtection="1">
      <alignment/>
      <protection/>
    </xf>
    <xf numFmtId="0" fontId="13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11" fillId="0" borderId="0" xfId="0" applyFont="1" applyAlignment="1">
      <alignment/>
    </xf>
    <xf numFmtId="167" fontId="11" fillId="0" borderId="3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11" fillId="0" borderId="33" xfId="0" applyNumberFormat="1" applyFont="1" applyBorder="1" applyAlignment="1" applyProtection="1">
      <alignment/>
      <protection/>
    </xf>
    <xf numFmtId="4" fontId="11" fillId="35" borderId="31" xfId="0" applyNumberFormat="1" applyFont="1" applyFill="1" applyBorder="1" applyAlignment="1" applyProtection="1">
      <alignment/>
      <protection/>
    </xf>
    <xf numFmtId="4" fontId="11" fillId="0" borderId="31" xfId="0" applyNumberFormat="1" applyFont="1" applyBorder="1" applyAlignment="1" applyProtection="1">
      <alignment/>
      <protection/>
    </xf>
    <xf numFmtId="0" fontId="17" fillId="0" borderId="33" xfId="0" applyFont="1" applyBorder="1" applyAlignment="1">
      <alignment/>
    </xf>
    <xf numFmtId="0" fontId="10" fillId="0" borderId="33" xfId="0" applyFont="1" applyBorder="1" applyAlignment="1" applyProtection="1">
      <alignment/>
      <protection/>
    </xf>
    <xf numFmtId="4" fontId="11" fillId="35" borderId="29" xfId="0" applyNumberFormat="1" applyFont="1" applyFill="1" applyBorder="1" applyAlignment="1" applyProtection="1">
      <alignment/>
      <protection/>
    </xf>
    <xf numFmtId="167" fontId="11" fillId="0" borderId="11" xfId="0" applyNumberFormat="1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left"/>
      <protection/>
    </xf>
    <xf numFmtId="167" fontId="11" fillId="38" borderId="0" xfId="0" applyNumberFormat="1" applyFont="1" applyFill="1" applyAlignment="1" applyProtection="1">
      <alignment/>
      <protection/>
    </xf>
    <xf numFmtId="4" fontId="11" fillId="38" borderId="0" xfId="0" applyNumberFormat="1" applyFont="1" applyFill="1" applyAlignment="1" applyProtection="1">
      <alignment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 locked="0"/>
    </xf>
    <xf numFmtId="167" fontId="11" fillId="38" borderId="24" xfId="0" applyNumberFormat="1" applyFont="1" applyFill="1" applyBorder="1" applyAlignment="1" applyProtection="1">
      <alignment/>
      <protection/>
    </xf>
    <xf numFmtId="4" fontId="11" fillId="38" borderId="24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167" fontId="11" fillId="0" borderId="0" xfId="0" applyNumberFormat="1" applyFont="1" applyAlignment="1" applyProtection="1">
      <alignment/>
      <protection/>
    </xf>
    <xf numFmtId="167" fontId="11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167" fontId="11" fillId="0" borderId="26" xfId="0" applyNumberFormat="1" applyFont="1" applyBorder="1" applyAlignment="1" applyProtection="1">
      <alignment/>
      <protection/>
    </xf>
    <xf numFmtId="4" fontId="11" fillId="0" borderId="27" xfId="0" applyNumberFormat="1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left"/>
      <protection/>
    </xf>
    <xf numFmtId="0" fontId="17" fillId="0" borderId="24" xfId="0" applyFont="1" applyBorder="1" applyAlignment="1">
      <alignment/>
    </xf>
    <xf numFmtId="0" fontId="12" fillId="0" borderId="24" xfId="0" applyFont="1" applyBorder="1" applyAlignment="1" applyProtection="1">
      <alignment horizontal="center"/>
      <protection/>
    </xf>
    <xf numFmtId="167" fontId="11" fillId="0" borderId="24" xfId="0" applyNumberFormat="1" applyFont="1" applyBorder="1" applyAlignment="1" applyProtection="1">
      <alignment/>
      <protection/>
    </xf>
    <xf numFmtId="4" fontId="11" fillId="0" borderId="29" xfId="0" applyNumberFormat="1" applyFont="1" applyBorder="1" applyAlignment="1" applyProtection="1">
      <alignment/>
      <protection/>
    </xf>
    <xf numFmtId="167" fontId="12" fillId="0" borderId="30" xfId="0" applyNumberFormat="1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/>
    </xf>
    <xf numFmtId="0" fontId="12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0" fontId="13" fillId="0" borderId="35" xfId="0" applyFont="1" applyBorder="1" applyAlignment="1" applyProtection="1">
      <alignment horizontal="left"/>
      <protection/>
    </xf>
    <xf numFmtId="4" fontId="21" fillId="0" borderId="11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167" fontId="11" fillId="0" borderId="32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>
      <alignment horizontal="center"/>
    </xf>
    <xf numFmtId="2" fontId="22" fillId="0" borderId="0" xfId="0" applyNumberFormat="1" applyFont="1" applyAlignment="1" applyProtection="1">
      <alignment horizontal="right"/>
      <protection/>
    </xf>
    <xf numFmtId="2" fontId="23" fillId="0" borderId="28" xfId="0" applyNumberFormat="1" applyFont="1" applyBorder="1" applyAlignment="1" applyProtection="1">
      <alignment horizontal="right"/>
      <protection/>
    </xf>
    <xf numFmtId="2" fontId="22" fillId="0" borderId="30" xfId="0" applyNumberFormat="1" applyFont="1" applyBorder="1" applyAlignment="1" applyProtection="1">
      <alignment horizontal="right"/>
      <protection/>
    </xf>
    <xf numFmtId="2" fontId="22" fillId="0" borderId="28" xfId="0" applyNumberFormat="1" applyFont="1" applyBorder="1" applyAlignment="1" applyProtection="1">
      <alignment horizontal="right"/>
      <protection/>
    </xf>
    <xf numFmtId="2" fontId="22" fillId="0" borderId="11" xfId="0" applyNumberFormat="1" applyFont="1" applyBorder="1" applyAlignment="1" applyProtection="1">
      <alignment horizontal="right"/>
      <protection/>
    </xf>
    <xf numFmtId="2" fontId="22" fillId="35" borderId="0" xfId="0" applyNumberFormat="1" applyFont="1" applyFill="1" applyAlignment="1" applyProtection="1">
      <alignment horizontal="right"/>
      <protection/>
    </xf>
    <xf numFmtId="2" fontId="23" fillId="35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 horizontal="right"/>
      <protection/>
    </xf>
    <xf numFmtId="2" fontId="23" fillId="35" borderId="24" xfId="0" applyNumberFormat="1" applyFont="1" applyFill="1" applyBorder="1" applyAlignment="1" applyProtection="1">
      <alignment horizontal="right"/>
      <protection/>
    </xf>
    <xf numFmtId="2" fontId="22" fillId="0" borderId="11" xfId="0" applyNumberFormat="1" applyFont="1" applyFill="1" applyBorder="1" applyAlignment="1" applyProtection="1">
      <alignment horizontal="right"/>
      <protection/>
    </xf>
    <xf numFmtId="2" fontId="23" fillId="0" borderId="32" xfId="0" applyNumberFormat="1" applyFont="1" applyBorder="1" applyAlignment="1" applyProtection="1">
      <alignment horizontal="right"/>
      <protection/>
    </xf>
    <xf numFmtId="2" fontId="22" fillId="0" borderId="0" xfId="0" applyNumberFormat="1" applyFont="1" applyFill="1" applyAlignment="1" applyProtection="1">
      <alignment horizontal="right"/>
      <protection/>
    </xf>
    <xf numFmtId="2" fontId="22" fillId="0" borderId="33" xfId="0" applyNumberFormat="1" applyFont="1" applyFill="1" applyBorder="1" applyAlignment="1" applyProtection="1">
      <alignment horizontal="right"/>
      <protection/>
    </xf>
    <xf numFmtId="2" fontId="22" fillId="0" borderId="31" xfId="0" applyNumberFormat="1" applyFont="1" applyFill="1" applyBorder="1" applyAlignment="1" applyProtection="1">
      <alignment horizontal="right"/>
      <protection/>
    </xf>
    <xf numFmtId="2" fontId="22" fillId="35" borderId="0" xfId="0" applyNumberFormat="1" applyFont="1" applyFill="1" applyBorder="1" applyAlignment="1" applyProtection="1">
      <alignment horizontal="right"/>
      <protection/>
    </xf>
    <xf numFmtId="2" fontId="22" fillId="35" borderId="27" xfId="0" applyNumberFormat="1" applyFont="1" applyFill="1" applyBorder="1" applyAlignment="1" applyProtection="1">
      <alignment horizontal="right"/>
      <protection/>
    </xf>
    <xf numFmtId="2" fontId="22" fillId="35" borderId="29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Alignment="1" applyProtection="1">
      <alignment horizontal="right"/>
      <protection/>
    </xf>
    <xf numFmtId="2" fontId="10" fillId="0" borderId="3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2" fontId="0" fillId="0" borderId="24" xfId="0" applyNumberFormat="1" applyBorder="1" applyAlignment="1">
      <alignment/>
    </xf>
    <xf numFmtId="2" fontId="0" fillId="0" borderId="24" xfId="0" applyNumberFormat="1" applyBorder="1" applyAlignment="1" applyProtection="1">
      <alignment/>
      <protection locked="0"/>
    </xf>
    <xf numFmtId="166" fontId="0" fillId="33" borderId="10" xfId="0" applyNumberFormat="1" applyFill="1" applyBorder="1" applyAlignment="1">
      <alignment horizontal="right"/>
    </xf>
    <xf numFmtId="166" fontId="0" fillId="34" borderId="0" xfId="0" applyNumberFormat="1" applyFill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9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13" fillId="0" borderId="33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2" fillId="0" borderId="33" xfId="0" applyFont="1" applyBorder="1" applyAlignment="1">
      <alignment horizontal="center"/>
    </xf>
    <xf numFmtId="0" fontId="12" fillId="35" borderId="23" xfId="0" applyFont="1" applyFill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2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 horizontal="right"/>
      <protection/>
    </xf>
    <xf numFmtId="2" fontId="26" fillId="0" borderId="0" xfId="0" applyNumberFormat="1" applyFont="1" applyAlignment="1" applyProtection="1" quotePrefix="1">
      <alignment/>
      <protection locked="0"/>
    </xf>
    <xf numFmtId="2" fontId="4" fillId="0" borderId="0" xfId="0" applyNumberFormat="1" applyFont="1" applyAlignment="1">
      <alignment horizontal="left"/>
    </xf>
    <xf numFmtId="1" fontId="0" fillId="0" borderId="36" xfId="0" applyNumberFormat="1" applyBorder="1" applyAlignment="1">
      <alignment horizontal="left"/>
    </xf>
    <xf numFmtId="2" fontId="4" fillId="0" borderId="0" xfId="0" applyNumberFormat="1" applyFont="1" applyAlignment="1">
      <alignment horizontal="left" vertical="center"/>
    </xf>
    <xf numFmtId="166" fontId="2" fillId="34" borderId="13" xfId="0" applyNumberFormat="1" applyFont="1" applyFill="1" applyBorder="1" applyAlignment="1">
      <alignment/>
    </xf>
    <xf numFmtId="2" fontId="2" fillId="0" borderId="0" xfId="0" applyNumberFormat="1" applyFont="1" applyAlignment="1" applyProtection="1">
      <alignment horizontal="left" vertical="center"/>
      <protection locked="0"/>
    </xf>
    <xf numFmtId="166" fontId="0" fillId="39" borderId="10" xfId="0" applyNumberFormat="1" applyFill="1" applyBorder="1" applyAlignment="1">
      <alignment horizontal="right"/>
    </xf>
    <xf numFmtId="2" fontId="3" fillId="0" borderId="34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66" fontId="3" fillId="39" borderId="10" xfId="0" applyNumberFormat="1" applyFont="1" applyFill="1" applyBorder="1" applyAlignment="1">
      <alignment horizontal="right"/>
    </xf>
    <xf numFmtId="164" fontId="3" fillId="39" borderId="21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39" borderId="11" xfId="0" applyNumberFormat="1" applyFill="1" applyBorder="1" applyAlignment="1" applyProtection="1">
      <alignment/>
      <protection locked="0"/>
    </xf>
    <xf numFmtId="2" fontId="3" fillId="39" borderId="11" xfId="0" applyNumberFormat="1" applyFont="1" applyFill="1" applyBorder="1" applyAlignment="1" applyProtection="1">
      <alignment/>
      <protection locked="0"/>
    </xf>
    <xf numFmtId="2" fontId="3" fillId="39" borderId="40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" fontId="3" fillId="0" borderId="40" xfId="0" applyNumberFormat="1" applyFont="1" applyBorder="1" applyAlignment="1" applyProtection="1">
      <alignment/>
      <protection locked="0"/>
    </xf>
    <xf numFmtId="2" fontId="3" fillId="39" borderId="11" xfId="0" applyNumberFormat="1" applyFont="1" applyFill="1" applyBorder="1" applyAlignment="1">
      <alignment/>
    </xf>
    <xf numFmtId="2" fontId="3" fillId="39" borderId="40" xfId="0" applyNumberFormat="1" applyFont="1" applyFill="1" applyBorder="1" applyAlignment="1">
      <alignment/>
    </xf>
    <xf numFmtId="2" fontId="7" fillId="39" borderId="41" xfId="0" applyNumberFormat="1" applyFont="1" applyFill="1" applyBorder="1" applyAlignment="1">
      <alignment/>
    </xf>
    <xf numFmtId="2" fontId="7" fillId="39" borderId="15" xfId="0" applyNumberFormat="1" applyFont="1" applyFill="1" applyBorder="1" applyAlignment="1">
      <alignment/>
    </xf>
    <xf numFmtId="2" fontId="8" fillId="0" borderId="32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39" borderId="20" xfId="0" applyNumberFormat="1" applyFont="1" applyFill="1" applyBorder="1" applyAlignment="1">
      <alignment/>
    </xf>
    <xf numFmtId="2" fontId="3" fillId="39" borderId="42" xfId="0" applyNumberFormat="1" applyFont="1" applyFill="1" applyBorder="1" applyAlignment="1">
      <alignment/>
    </xf>
    <xf numFmtId="2" fontId="7" fillId="39" borderId="43" xfId="0" applyNumberFormat="1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1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8" fillId="0" borderId="25" xfId="0" applyNumberFormat="1" applyFont="1" applyBorder="1" applyAlignment="1" applyProtection="1">
      <alignment horizontal="right"/>
      <protection/>
    </xf>
    <xf numFmtId="1" fontId="8" fillId="0" borderId="27" xfId="0" applyNumberFormat="1" applyFont="1" applyBorder="1" applyAlignment="1" applyProtection="1">
      <alignment horizontal="left"/>
      <protection/>
    </xf>
    <xf numFmtId="1" fontId="8" fillId="0" borderId="44" xfId="0" applyNumberFormat="1" applyFont="1" applyBorder="1" applyAlignment="1" applyProtection="1">
      <alignment horizontal="left"/>
      <protection/>
    </xf>
    <xf numFmtId="2" fontId="26" fillId="0" borderId="0" xfId="0" applyNumberFormat="1" applyFont="1" applyAlignment="1" applyProtection="1" quotePrefix="1">
      <alignment/>
      <protection/>
    </xf>
    <xf numFmtId="2" fontId="26" fillId="0" borderId="0" xfId="0" applyNumberFormat="1" applyFont="1" applyBorder="1" applyAlignment="1" applyProtection="1" quotePrefix="1">
      <alignment/>
      <protection/>
    </xf>
    <xf numFmtId="2" fontId="2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>
      <alignment horizontal="right" vertical="center"/>
    </xf>
    <xf numFmtId="2" fontId="0" fillId="0" borderId="45" xfId="0" applyNumberFormat="1" applyBorder="1" applyAlignment="1">
      <alignment horizontal="left"/>
    </xf>
    <xf numFmtId="0" fontId="10" fillId="0" borderId="30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49" fontId="26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2" fontId="7" fillId="0" borderId="33" xfId="0" applyNumberFormat="1" applyFont="1" applyBorder="1" applyAlignment="1" applyProtection="1">
      <alignment/>
      <protection/>
    </xf>
    <xf numFmtId="2" fontId="7" fillId="0" borderId="33" xfId="0" applyNumberFormat="1" applyFont="1" applyBorder="1" applyAlignment="1" applyProtection="1">
      <alignment horizontal="left"/>
      <protection/>
    </xf>
    <xf numFmtId="2" fontId="2" fillId="0" borderId="33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9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6" fillId="0" borderId="0" xfId="0" applyNumberFormat="1" applyFont="1" applyAlignment="1" applyProtection="1">
      <alignment horizontal="left"/>
      <protection/>
    </xf>
    <xf numFmtId="49" fontId="26" fillId="0" borderId="0" xfId="0" applyNumberFormat="1" applyFont="1" applyAlignment="1" applyProtection="1" quotePrefix="1">
      <alignment/>
      <protection/>
    </xf>
    <xf numFmtId="49" fontId="26" fillId="0" borderId="0" xfId="0" applyNumberFormat="1" applyFont="1" applyBorder="1" applyAlignment="1" applyProtection="1" quotePrefix="1">
      <alignment/>
      <protection/>
    </xf>
    <xf numFmtId="2" fontId="0" fillId="0" borderId="0" xfId="0" applyNumberFormat="1" applyAlignment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2" fontId="7" fillId="0" borderId="24" xfId="0" applyNumberFormat="1" applyFont="1" applyBorder="1" applyAlignment="1" applyProtection="1">
      <alignment/>
      <protection/>
    </xf>
    <xf numFmtId="168" fontId="0" fillId="0" borderId="24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Border="1" applyAlignment="1">
      <alignment/>
    </xf>
    <xf numFmtId="2" fontId="7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2" fontId="0" fillId="0" borderId="33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26" fillId="0" borderId="33" xfId="0" applyFont="1" applyBorder="1" applyAlignment="1">
      <alignment/>
    </xf>
    <xf numFmtId="0" fontId="26" fillId="0" borderId="2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>
      <alignment/>
    </xf>
    <xf numFmtId="0" fontId="32" fillId="0" borderId="11" xfId="0" applyNumberFormat="1" applyFont="1" applyBorder="1" applyAlignment="1" applyProtection="1">
      <alignment horizontal="center"/>
      <protection/>
    </xf>
    <xf numFmtId="167" fontId="11" fillId="0" borderId="11" xfId="0" applyNumberFormat="1" applyFont="1" applyFill="1" applyBorder="1" applyAlignment="1" applyProtection="1">
      <alignment/>
      <protection locked="0"/>
    </xf>
    <xf numFmtId="4" fontId="14" fillId="0" borderId="32" xfId="0" applyNumberFormat="1" applyFont="1" applyBorder="1" applyAlignment="1" applyProtection="1">
      <alignment/>
      <protection/>
    </xf>
    <xf numFmtId="0" fontId="35" fillId="0" borderId="11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167" fontId="11" fillId="0" borderId="11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 wrapText="1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2" fontId="22" fillId="0" borderId="11" xfId="0" applyNumberFormat="1" applyFont="1" applyBorder="1" applyAlignment="1" applyProtection="1">
      <alignment wrapText="1"/>
      <protection/>
    </xf>
    <xf numFmtId="167" fontId="11" fillId="36" borderId="11" xfId="0" applyNumberFormat="1" applyFont="1" applyFill="1" applyBorder="1" applyAlignment="1" applyProtection="1">
      <alignment horizontal="right"/>
      <protection locked="0"/>
    </xf>
    <xf numFmtId="4" fontId="11" fillId="36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167" fontId="12" fillId="36" borderId="11" xfId="0" applyNumberFormat="1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/>
      <protection locked="0"/>
    </xf>
    <xf numFmtId="0" fontId="36" fillId="0" borderId="35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/>
      <protection/>
    </xf>
    <xf numFmtId="0" fontId="36" fillId="0" borderId="34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2" fontId="22" fillId="0" borderId="32" xfId="0" applyNumberFormat="1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center"/>
      <protection/>
    </xf>
    <xf numFmtId="4" fontId="14" fillId="0" borderId="11" xfId="0" applyNumberFormat="1" applyFont="1" applyBorder="1" applyAlignment="1" applyProtection="1">
      <alignment/>
      <protection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/>
    </xf>
    <xf numFmtId="2" fontId="3" fillId="34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26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7" fillId="0" borderId="1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4" fontId="25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justify"/>
    </xf>
    <xf numFmtId="0" fontId="2" fillId="0" borderId="0" xfId="0" applyFont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34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167" fontId="11" fillId="0" borderId="28" xfId="0" applyNumberFormat="1" applyFont="1" applyFill="1" applyBorder="1" applyAlignment="1" applyProtection="1">
      <alignment horizontal="right"/>
      <protection/>
    </xf>
    <xf numFmtId="167" fontId="11" fillId="0" borderId="30" xfId="0" applyNumberFormat="1" applyFont="1" applyFill="1" applyBorder="1" applyAlignment="1" applyProtection="1">
      <alignment horizontal="right"/>
      <protection/>
    </xf>
    <xf numFmtId="4" fontId="11" fillId="0" borderId="28" xfId="0" applyNumberFormat="1" applyFont="1" applyFill="1" applyBorder="1" applyAlignment="1" applyProtection="1">
      <alignment horizontal="right"/>
      <protection/>
    </xf>
    <xf numFmtId="4" fontId="11" fillId="0" borderId="30" xfId="0" applyNumberFormat="1" applyFont="1" applyFill="1" applyBorder="1" applyAlignment="1" applyProtection="1">
      <alignment horizontal="righ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4" fontId="11" fillId="36" borderId="28" xfId="0" applyNumberFormat="1" applyFont="1" applyFill="1" applyBorder="1" applyAlignment="1" applyProtection="1">
      <alignment horizontal="right" vertical="center"/>
      <protection locked="0"/>
    </xf>
    <xf numFmtId="4" fontId="11" fillId="36" borderId="30" xfId="0" applyNumberFormat="1" applyFont="1" applyFill="1" applyBorder="1" applyAlignment="1" applyProtection="1">
      <alignment horizontal="right" vertical="center"/>
      <protection locked="0"/>
    </xf>
    <xf numFmtId="4" fontId="11" fillId="0" borderId="28" xfId="0" applyNumberFormat="1" applyFont="1" applyBorder="1" applyAlignment="1" applyProtection="1">
      <alignment horizontal="right" vertical="center"/>
      <protection/>
    </xf>
    <xf numFmtId="4" fontId="11" fillId="0" borderId="3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167" fontId="11" fillId="36" borderId="28" xfId="0" applyNumberFormat="1" applyFont="1" applyFill="1" applyBorder="1" applyAlignment="1" applyProtection="1">
      <alignment vertical="center"/>
      <protection locked="0"/>
    </xf>
    <xf numFmtId="167" fontId="11" fillId="36" borderId="30" xfId="0" applyNumberFormat="1" applyFont="1" applyFill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left" wrapText="1"/>
      <protection locked="0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4" fontId="11" fillId="0" borderId="28" xfId="0" applyNumberFormat="1" applyFont="1" applyBorder="1" applyAlignment="1" applyProtection="1">
      <alignment horizontal="right" wrapText="1"/>
      <protection locked="0"/>
    </xf>
    <xf numFmtId="4" fontId="11" fillId="0" borderId="30" xfId="0" applyNumberFormat="1" applyFont="1" applyBorder="1" applyAlignment="1" applyProtection="1">
      <alignment horizontal="right" wrapText="1"/>
      <protection locked="0"/>
    </xf>
    <xf numFmtId="2" fontId="22" fillId="0" borderId="28" xfId="0" applyNumberFormat="1" applyFont="1" applyBorder="1" applyAlignment="1" applyProtection="1">
      <alignment horizontal="right" vertical="center"/>
      <protection/>
    </xf>
    <xf numFmtId="2" fontId="22" fillId="0" borderId="30" xfId="0" applyNumberFormat="1" applyFont="1" applyBorder="1" applyAlignment="1" applyProtection="1">
      <alignment horizontal="right" vertical="center"/>
      <protection/>
    </xf>
    <xf numFmtId="2" fontId="22" fillId="0" borderId="28" xfId="0" applyNumberFormat="1" applyFont="1" applyBorder="1" applyAlignment="1" applyProtection="1">
      <alignment horizontal="right" wrapText="1"/>
      <protection/>
    </xf>
    <xf numFmtId="2" fontId="22" fillId="0" borderId="30" xfId="0" applyNumberFormat="1" applyFont="1" applyBorder="1" applyAlignment="1" applyProtection="1">
      <alignment horizontal="right" wrapText="1"/>
      <protection/>
    </xf>
    <xf numFmtId="0" fontId="10" fillId="0" borderId="25" xfId="0" applyFont="1" applyBorder="1" applyAlignment="1" applyProtection="1">
      <alignment horizontal="left" vertical="top"/>
      <protection/>
    </xf>
    <xf numFmtId="0" fontId="10" fillId="0" borderId="23" xfId="0" applyFont="1" applyBorder="1" applyAlignment="1" applyProtection="1">
      <alignment horizontal="left" vertical="top"/>
      <protection/>
    </xf>
    <xf numFmtId="0" fontId="26" fillId="0" borderId="3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3" fillId="0" borderId="0" xfId="0" applyNumberFormat="1" applyFont="1" applyAlignment="1" applyProtection="1" quotePrefix="1">
      <alignment horizontal="left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26" fillId="0" borderId="24" xfId="0" applyNumberFormat="1" applyFont="1" applyBorder="1" applyAlignment="1" applyProtection="1">
      <alignment horizontal="left"/>
      <protection/>
    </xf>
    <xf numFmtId="0" fontId="26" fillId="0" borderId="29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/>
      <protection/>
    </xf>
    <xf numFmtId="2" fontId="7" fillId="0" borderId="31" xfId="0" applyNumberFormat="1" applyFont="1" applyBorder="1" applyAlignment="1" applyProtection="1">
      <alignment horizontal="left"/>
      <protection/>
    </xf>
    <xf numFmtId="0" fontId="26" fillId="0" borderId="23" xfId="0" applyFont="1" applyBorder="1" applyAlignment="1" applyProtection="1">
      <alignment horizontal="left"/>
      <protection/>
    </xf>
    <xf numFmtId="0" fontId="26" fillId="0" borderId="24" xfId="0" applyFont="1" applyBorder="1" applyAlignment="1" applyProtection="1">
      <alignment horizontal="left"/>
      <protection/>
    </xf>
    <xf numFmtId="0" fontId="26" fillId="0" borderId="29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2" fontId="26" fillId="0" borderId="0" xfId="0" applyNumberFormat="1" applyFont="1" applyAlignment="1" applyProtection="1">
      <alignment horizontal="left"/>
      <protection locked="0"/>
    </xf>
    <xf numFmtId="49" fontId="26" fillId="0" borderId="23" xfId="0" applyNumberFormat="1" applyFont="1" applyBorder="1" applyAlignment="1" applyProtection="1">
      <alignment horizontal="left"/>
      <protection/>
    </xf>
    <xf numFmtId="49" fontId="26" fillId="0" borderId="24" xfId="0" applyNumberFormat="1" applyFont="1" applyBorder="1" applyAlignment="1" applyProtection="1">
      <alignment horizontal="left"/>
      <protection/>
    </xf>
    <xf numFmtId="49" fontId="26" fillId="0" borderId="29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left"/>
    </xf>
    <xf numFmtId="49" fontId="0" fillId="0" borderId="26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" name="Line 20"/>
        <xdr:cNvSpPr>
          <a:spLocks/>
        </xdr:cNvSpPr>
      </xdr:nvSpPr>
      <xdr:spPr>
        <a:xfrm>
          <a:off x="12868275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2" name="Line 21"/>
        <xdr:cNvSpPr>
          <a:spLocks/>
        </xdr:cNvSpPr>
      </xdr:nvSpPr>
      <xdr:spPr>
        <a:xfrm>
          <a:off x="12868275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3" name="Line 23"/>
        <xdr:cNvSpPr>
          <a:spLocks/>
        </xdr:cNvSpPr>
      </xdr:nvSpPr>
      <xdr:spPr>
        <a:xfrm flipV="1">
          <a:off x="12868275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4</xdr:row>
      <xdr:rowOff>19050</xdr:rowOff>
    </xdr:from>
    <xdr:to>
      <xdr:col>3</xdr:col>
      <xdr:colOff>95250</xdr:colOff>
      <xdr:row>7</xdr:row>
      <xdr:rowOff>57150</xdr:rowOff>
    </xdr:to>
    <xdr:pic>
      <xdr:nvPicPr>
        <xdr:cNvPr id="4" name="Figura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09650"/>
          <a:ext cx="13239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showGridLines="0" showZeros="0" tabSelected="1" zoomScale="124" zoomScaleNormal="124" zoomScalePageLayoutView="0" workbookViewId="0" topLeftCell="A1">
      <selection activeCell="O12" sqref="O12"/>
    </sheetView>
  </sheetViews>
  <sheetFormatPr defaultColWidth="11.421875" defaultRowHeight="12.75"/>
  <cols>
    <col min="1" max="1" width="4.7109375" style="47" customWidth="1"/>
    <col min="2" max="2" width="8.28125" style="48" customWidth="1"/>
    <col min="3" max="3" width="3.28125" style="49" customWidth="1"/>
    <col min="4" max="4" width="11.00390625" style="49" customWidth="1"/>
    <col min="5" max="5" width="10.7109375" style="46" customWidth="1"/>
    <col min="6" max="6" width="29.57421875" style="46" customWidth="1"/>
    <col min="7" max="7" width="11.140625" style="46" customWidth="1"/>
    <col min="8" max="8" width="4.421875" style="48" customWidth="1"/>
    <col min="9" max="9" width="8.7109375" style="47" customWidth="1"/>
    <col min="10" max="10" width="10.7109375" style="50" customWidth="1"/>
    <col min="11" max="11" width="14.00390625" style="50" customWidth="1"/>
    <col min="12" max="12" width="6.7109375" style="196" customWidth="1"/>
    <col min="13" max="13" width="6.57421875" style="47" customWidth="1"/>
    <col min="14" max="14" width="3.421875" style="47" customWidth="1"/>
    <col min="15" max="16384" width="11.421875" style="47" customWidth="1"/>
  </cols>
  <sheetData>
    <row r="1" spans="1:13" ht="13.5" customHeight="1">
      <c r="A1" s="418"/>
      <c r="B1" s="467" t="s">
        <v>580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13.5" customHeight="1">
      <c r="A2" s="418"/>
      <c r="B2" s="433"/>
      <c r="C2" s="422"/>
      <c r="D2" s="422"/>
      <c r="E2" s="422"/>
      <c r="F2" s="421"/>
      <c r="G2" s="422"/>
      <c r="H2" s="433"/>
      <c r="I2" s="422"/>
      <c r="J2" s="423"/>
      <c r="K2" s="423"/>
      <c r="L2" s="424"/>
      <c r="M2" s="422"/>
    </row>
    <row r="3" spans="1:13" ht="13.5" customHeight="1">
      <c r="A3" s="418"/>
      <c r="B3" s="467" t="s">
        <v>581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</row>
    <row r="4" spans="1:13" ht="13.5" customHeight="1">
      <c r="A4" s="418"/>
      <c r="B4" s="419"/>
      <c r="C4" s="420"/>
      <c r="D4" s="420"/>
      <c r="E4" s="420"/>
      <c r="F4" s="425"/>
      <c r="G4" s="420"/>
      <c r="H4" s="419"/>
      <c r="I4" s="422"/>
      <c r="J4" s="423"/>
      <c r="K4" s="423"/>
      <c r="L4" s="424"/>
      <c r="M4" s="422"/>
    </row>
    <row r="5" spans="1:13" ht="13.5" customHeight="1">
      <c r="A5" s="418"/>
      <c r="B5" s="467" t="s">
        <v>574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3.5" customHeight="1">
      <c r="A6" s="418"/>
      <c r="B6" s="419"/>
      <c r="C6" s="420"/>
      <c r="D6" s="420"/>
      <c r="E6" s="420"/>
      <c r="F6" s="421"/>
      <c r="G6" s="420"/>
      <c r="H6" s="419"/>
      <c r="I6" s="422"/>
      <c r="J6" s="423"/>
      <c r="K6" s="423"/>
      <c r="L6" s="424"/>
      <c r="M6" s="422"/>
    </row>
    <row r="7" spans="1:13" ht="13.5" customHeight="1">
      <c r="A7" s="418"/>
      <c r="B7" s="467" t="s">
        <v>575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8" spans="1:13" ht="13.5" customHeight="1">
      <c r="A8" s="418"/>
      <c r="B8" s="426"/>
      <c r="C8" s="427"/>
      <c r="D8" s="427"/>
      <c r="E8" s="427"/>
      <c r="F8" s="428"/>
      <c r="G8" s="427"/>
      <c r="H8" s="426"/>
      <c r="I8" s="418"/>
      <c r="J8" s="429"/>
      <c r="K8" s="429"/>
      <c r="L8" s="430"/>
      <c r="M8" s="418"/>
    </row>
    <row r="9" spans="1:13" ht="13.5" customHeight="1">
      <c r="A9" s="418"/>
      <c r="B9" s="468" t="s">
        <v>576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</row>
    <row r="10" spans="1:13" ht="13.5" customHeight="1">
      <c r="A10" s="418"/>
      <c r="B10" s="468" t="s">
        <v>577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</row>
    <row r="11" spans="1:13" ht="13.5" customHeight="1">
      <c r="A11" s="418"/>
      <c r="B11" s="468" t="s">
        <v>578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</row>
    <row r="12" spans="1:13" ht="13.5" customHeight="1">
      <c r="A12" s="418"/>
      <c r="B12" s="468" t="s">
        <v>579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</row>
    <row r="13" spans="1:13" ht="9.75" customHeight="1">
      <c r="A13" s="413"/>
      <c r="B13" s="414"/>
      <c r="C13" s="415"/>
      <c r="D13" s="415"/>
      <c r="E13" s="415"/>
      <c r="F13" s="415"/>
      <c r="G13" s="415"/>
      <c r="H13" s="414"/>
      <c r="I13" s="413"/>
      <c r="J13" s="416"/>
      <c r="K13" s="416"/>
      <c r="L13" s="417"/>
      <c r="M13" s="413"/>
    </row>
    <row r="14" spans="2:13" ht="10.5" customHeight="1">
      <c r="B14" s="51"/>
      <c r="C14" s="52"/>
      <c r="D14" s="52"/>
      <c r="E14" s="53" t="s">
        <v>8</v>
      </c>
      <c r="F14" s="54"/>
      <c r="G14" s="54" t="s">
        <v>397</v>
      </c>
      <c r="H14" s="55" t="s">
        <v>9</v>
      </c>
      <c r="I14" s="55" t="s">
        <v>10</v>
      </c>
      <c r="J14" s="56" t="s">
        <v>11</v>
      </c>
      <c r="K14" s="56" t="s">
        <v>12</v>
      </c>
      <c r="L14" s="197" t="s">
        <v>13</v>
      </c>
      <c r="M14" s="57" t="s">
        <v>14</v>
      </c>
    </row>
    <row r="15" spans="2:13" ht="2.25" customHeight="1">
      <c r="B15" s="58"/>
      <c r="C15" s="104"/>
      <c r="D15" s="104"/>
      <c r="E15" s="76"/>
      <c r="F15" s="77"/>
      <c r="G15" s="61"/>
      <c r="H15" s="62"/>
      <c r="I15" s="63"/>
      <c r="J15" s="64"/>
      <c r="K15" s="64"/>
      <c r="L15" s="198"/>
      <c r="M15" s="65"/>
    </row>
    <row r="16" spans="2:13" ht="10.5" customHeight="1">
      <c r="B16" s="66" t="s">
        <v>15</v>
      </c>
      <c r="C16" s="106" t="s">
        <v>16</v>
      </c>
      <c r="D16" s="337" t="s">
        <v>399</v>
      </c>
      <c r="E16" s="69"/>
      <c r="F16" s="54"/>
      <c r="G16" s="342" t="s">
        <v>398</v>
      </c>
      <c r="H16" s="333" t="s">
        <v>33</v>
      </c>
      <c r="I16" s="334">
        <v>4</v>
      </c>
      <c r="J16" s="335"/>
      <c r="K16" s="336">
        <f>I16*J16</f>
        <v>0</v>
      </c>
      <c r="L16" s="353">
        <f>IF(K$25=0,0,100*K16/K$25)</f>
        <v>0</v>
      </c>
      <c r="M16" s="70"/>
    </row>
    <row r="17" spans="2:13" ht="10.5" customHeight="1">
      <c r="B17" s="71" t="s">
        <v>17</v>
      </c>
      <c r="C17" s="338" t="s">
        <v>19</v>
      </c>
      <c r="D17" s="339" t="s">
        <v>400</v>
      </c>
      <c r="E17" s="96"/>
      <c r="F17" s="85"/>
      <c r="G17" s="343" t="s">
        <v>401</v>
      </c>
      <c r="H17" s="333" t="s">
        <v>33</v>
      </c>
      <c r="I17" s="334">
        <v>1177</v>
      </c>
      <c r="J17" s="335"/>
      <c r="K17" s="336">
        <f>I17*J17</f>
        <v>0</v>
      </c>
      <c r="L17" s="353">
        <f>IF(K$25=0,0,100*K17/K$25)</f>
        <v>0</v>
      </c>
      <c r="M17" s="70"/>
    </row>
    <row r="18" spans="2:13" ht="10.5" customHeight="1">
      <c r="B18" s="71" t="s">
        <v>18</v>
      </c>
      <c r="C18" s="340" t="s">
        <v>21</v>
      </c>
      <c r="D18" s="161" t="s">
        <v>402</v>
      </c>
      <c r="E18" s="76"/>
      <c r="F18" s="77"/>
      <c r="G18" s="342" t="s">
        <v>403</v>
      </c>
      <c r="H18" s="333" t="s">
        <v>33</v>
      </c>
      <c r="I18" s="334">
        <v>290</v>
      </c>
      <c r="J18" s="335"/>
      <c r="K18" s="336">
        <f>I18*J18</f>
        <v>0</v>
      </c>
      <c r="L18" s="353">
        <f>IF(K$25=0,0,100*K18/K$25)</f>
        <v>0</v>
      </c>
      <c r="M18" s="70"/>
    </row>
    <row r="19" spans="2:13" ht="10.5" customHeight="1">
      <c r="B19" s="71" t="s">
        <v>20</v>
      </c>
      <c r="C19" s="485" t="s">
        <v>24</v>
      </c>
      <c r="D19" s="469" t="s">
        <v>404</v>
      </c>
      <c r="E19" s="469"/>
      <c r="F19" s="470"/>
      <c r="G19" s="447" t="s">
        <v>405</v>
      </c>
      <c r="H19" s="449" t="s">
        <v>33</v>
      </c>
      <c r="I19" s="451">
        <v>20</v>
      </c>
      <c r="J19" s="453"/>
      <c r="K19" s="479">
        <f>I19*J19</f>
        <v>0</v>
      </c>
      <c r="L19" s="483">
        <f>IF(K$25=0,0,100*K19/K$25)</f>
        <v>0</v>
      </c>
      <c r="M19" s="70"/>
    </row>
    <row r="20" spans="2:14" ht="10.5" customHeight="1">
      <c r="B20" s="71" t="s">
        <v>22</v>
      </c>
      <c r="C20" s="486"/>
      <c r="D20" s="471"/>
      <c r="E20" s="471"/>
      <c r="F20" s="472"/>
      <c r="G20" s="448"/>
      <c r="H20" s="450"/>
      <c r="I20" s="452"/>
      <c r="J20" s="454"/>
      <c r="K20" s="480"/>
      <c r="L20" s="484"/>
      <c r="M20" s="70"/>
      <c r="N20" s="50"/>
    </row>
    <row r="21" spans="2:14" ht="10.5" customHeight="1">
      <c r="B21" s="71" t="s">
        <v>23</v>
      </c>
      <c r="C21" s="338" t="s">
        <v>27</v>
      </c>
      <c r="D21" s="339" t="s">
        <v>407</v>
      </c>
      <c r="E21" s="96"/>
      <c r="F21" s="85"/>
      <c r="G21" s="343" t="s">
        <v>406</v>
      </c>
      <c r="H21" s="333" t="s">
        <v>33</v>
      </c>
      <c r="I21" s="334">
        <v>1100</v>
      </c>
      <c r="J21" s="335"/>
      <c r="K21" s="336">
        <f>I21*J21</f>
        <v>0</v>
      </c>
      <c r="L21" s="353">
        <f>IF(K$25=0,0,100*K21/K$25)</f>
        <v>0</v>
      </c>
      <c r="M21" s="70"/>
      <c r="N21" s="50"/>
    </row>
    <row r="22" spans="2:14" ht="10.5" customHeight="1">
      <c r="B22" s="71" t="s">
        <v>25</v>
      </c>
      <c r="C22" s="341" t="s">
        <v>28</v>
      </c>
      <c r="D22" s="279"/>
      <c r="E22" s="60"/>
      <c r="F22" s="61"/>
      <c r="G22" s="344"/>
      <c r="H22" s="333"/>
      <c r="I22" s="334"/>
      <c r="J22" s="335"/>
      <c r="K22" s="336"/>
      <c r="L22" s="353"/>
      <c r="M22" s="70"/>
      <c r="N22" s="50"/>
    </row>
    <row r="23" spans="2:14" ht="10.5" customHeight="1">
      <c r="B23" s="71" t="s">
        <v>26</v>
      </c>
      <c r="C23" s="341" t="s">
        <v>29</v>
      </c>
      <c r="D23" s="279"/>
      <c r="E23" s="60"/>
      <c r="F23" s="61"/>
      <c r="G23" s="344"/>
      <c r="H23" s="333"/>
      <c r="I23" s="334"/>
      <c r="J23" s="335"/>
      <c r="K23" s="336"/>
      <c r="L23" s="353"/>
      <c r="M23" s="70"/>
      <c r="N23" s="50"/>
    </row>
    <row r="24" spans="2:14" ht="10.5" customHeight="1">
      <c r="B24" s="78"/>
      <c r="C24" s="67" t="s">
        <v>30</v>
      </c>
      <c r="D24" s="52"/>
      <c r="E24" s="69"/>
      <c r="F24" s="54"/>
      <c r="G24" s="166"/>
      <c r="H24" s="79"/>
      <c r="I24" s="80"/>
      <c r="J24" s="81"/>
      <c r="K24" s="82"/>
      <c r="L24" s="199"/>
      <c r="M24" s="83"/>
      <c r="N24" s="50"/>
    </row>
    <row r="25" spans="2:13" ht="10.5" customHeight="1">
      <c r="B25" s="62"/>
      <c r="C25" s="72"/>
      <c r="D25" s="59"/>
      <c r="E25" s="60"/>
      <c r="F25" s="61"/>
      <c r="G25" s="166"/>
      <c r="H25" s="79"/>
      <c r="I25" s="80"/>
      <c r="J25" s="81"/>
      <c r="K25" s="109">
        <f>ROUND(SUM(K16:K23),2)</f>
        <v>0</v>
      </c>
      <c r="L25" s="214">
        <f>SUM(L16:L23)</f>
        <v>0</v>
      </c>
      <c r="M25" s="65">
        <f>IF(K$364=0,0,100*K25/K$364)</f>
        <v>0</v>
      </c>
    </row>
    <row r="26" spans="2:13" ht="10.5" customHeight="1">
      <c r="B26" s="84" t="s">
        <v>31</v>
      </c>
      <c r="C26" s="67"/>
      <c r="D26" s="68"/>
      <c r="E26" s="91" t="s">
        <v>32</v>
      </c>
      <c r="F26" s="85"/>
      <c r="G26" s="345"/>
      <c r="H26" s="92" t="s">
        <v>33</v>
      </c>
      <c r="I26" s="86"/>
      <c r="J26" s="87"/>
      <c r="K26" s="88">
        <f>I26*J26</f>
        <v>0</v>
      </c>
      <c r="L26" s="200">
        <f>IF(K$55=0,0,100*K26/K$55)</f>
        <v>0</v>
      </c>
      <c r="M26" s="70"/>
    </row>
    <row r="27" spans="2:13" ht="10.5" customHeight="1">
      <c r="B27" s="84"/>
      <c r="C27" s="74"/>
      <c r="D27" s="75"/>
      <c r="E27" s="91" t="s">
        <v>34</v>
      </c>
      <c r="F27" s="85"/>
      <c r="G27" s="345"/>
      <c r="H27" s="92" t="s">
        <v>33</v>
      </c>
      <c r="I27" s="86"/>
      <c r="J27" s="87"/>
      <c r="K27" s="88">
        <f aca="true" t="shared" si="0" ref="K27:K34">I27*J27</f>
        <v>0</v>
      </c>
      <c r="L27" s="200">
        <f>IF(K$55=0,0,100*K27/K$55)</f>
        <v>0</v>
      </c>
      <c r="M27" s="70"/>
    </row>
    <row r="28" spans="2:13" ht="10.5" customHeight="1">
      <c r="B28" s="84"/>
      <c r="C28" s="74"/>
      <c r="D28" s="75"/>
      <c r="E28" s="91" t="s">
        <v>35</v>
      </c>
      <c r="F28" s="85"/>
      <c r="G28" s="345"/>
      <c r="H28" s="92" t="s">
        <v>36</v>
      </c>
      <c r="I28" s="86"/>
      <c r="J28" s="87"/>
      <c r="K28" s="88">
        <f t="shared" si="0"/>
        <v>0</v>
      </c>
      <c r="L28" s="200">
        <f>IF(K$55=0,0,100*K28/K$55)</f>
        <v>0</v>
      </c>
      <c r="M28" s="70"/>
    </row>
    <row r="29" spans="2:13" ht="10.5" customHeight="1">
      <c r="B29" s="332"/>
      <c r="C29" s="74"/>
      <c r="D29" s="75"/>
      <c r="E29" s="475" t="s">
        <v>547</v>
      </c>
      <c r="F29" s="476"/>
      <c r="G29" s="443" t="s">
        <v>546</v>
      </c>
      <c r="H29" s="445" t="s">
        <v>36</v>
      </c>
      <c r="I29" s="473">
        <v>331.5</v>
      </c>
      <c r="J29" s="463"/>
      <c r="K29" s="465">
        <f>I29*J29</f>
        <v>0</v>
      </c>
      <c r="L29" s="481">
        <f>IF(K$55=0,0,100*K29/K$55)</f>
        <v>0</v>
      </c>
      <c r="M29" s="70"/>
    </row>
    <row r="30" spans="2:13" ht="10.5" customHeight="1">
      <c r="B30" s="89"/>
      <c r="C30" s="74" t="s">
        <v>37</v>
      </c>
      <c r="D30" s="75" t="s">
        <v>38</v>
      </c>
      <c r="E30" s="477"/>
      <c r="F30" s="478"/>
      <c r="G30" s="444"/>
      <c r="H30" s="446"/>
      <c r="I30" s="474"/>
      <c r="J30" s="464"/>
      <c r="K30" s="466"/>
      <c r="L30" s="482"/>
      <c r="M30" s="70"/>
    </row>
    <row r="31" spans="2:13" ht="10.5" customHeight="1">
      <c r="B31" s="89"/>
      <c r="C31" s="74"/>
      <c r="D31" s="90" t="s">
        <v>39</v>
      </c>
      <c r="E31" s="91" t="s">
        <v>443</v>
      </c>
      <c r="F31" s="85"/>
      <c r="G31" s="345">
        <v>5622</v>
      </c>
      <c r="H31" s="92" t="s">
        <v>33</v>
      </c>
      <c r="I31" s="354">
        <v>221.67</v>
      </c>
      <c r="J31" s="355"/>
      <c r="K31" s="356">
        <f t="shared" si="0"/>
        <v>0</v>
      </c>
      <c r="L31" s="200">
        <f>IF(K$55=0,0,100*K31/K$55)</f>
        <v>0</v>
      </c>
      <c r="M31" s="70"/>
    </row>
    <row r="32" spans="2:13" ht="10.5" customHeight="1">
      <c r="B32" s="89"/>
      <c r="C32" s="74"/>
      <c r="D32" s="75"/>
      <c r="E32" s="91" t="s">
        <v>40</v>
      </c>
      <c r="F32" s="85"/>
      <c r="G32" s="345"/>
      <c r="H32" s="92" t="s">
        <v>33</v>
      </c>
      <c r="I32" s="354"/>
      <c r="J32" s="87"/>
      <c r="K32" s="88">
        <f t="shared" si="0"/>
        <v>0</v>
      </c>
      <c r="L32" s="200">
        <f aca="true" t="shared" si="1" ref="L32:L52">IF(K$55=0,0,100*K32/K$55)</f>
        <v>0</v>
      </c>
      <c r="M32" s="70"/>
    </row>
    <row r="33" spans="2:13" ht="10.5" customHeight="1">
      <c r="B33" s="71" t="s">
        <v>41</v>
      </c>
      <c r="C33" s="74"/>
      <c r="D33" s="75"/>
      <c r="E33" s="91" t="s">
        <v>42</v>
      </c>
      <c r="F33" s="85"/>
      <c r="G33" s="345"/>
      <c r="H33" s="92" t="s">
        <v>36</v>
      </c>
      <c r="I33" s="86"/>
      <c r="J33" s="87"/>
      <c r="K33" s="88">
        <f t="shared" si="0"/>
        <v>0</v>
      </c>
      <c r="L33" s="200">
        <f t="shared" si="1"/>
        <v>0</v>
      </c>
      <c r="M33" s="70"/>
    </row>
    <row r="34" spans="2:14" ht="10.5" customHeight="1">
      <c r="B34" s="71" t="s">
        <v>43</v>
      </c>
      <c r="C34" s="72"/>
      <c r="D34" s="73"/>
      <c r="E34" s="434" t="s">
        <v>381</v>
      </c>
      <c r="F34" s="435"/>
      <c r="G34" s="346"/>
      <c r="H34" s="92"/>
      <c r="I34" s="86"/>
      <c r="J34" s="87"/>
      <c r="K34" s="88">
        <f t="shared" si="0"/>
        <v>0</v>
      </c>
      <c r="L34" s="200">
        <f t="shared" si="1"/>
        <v>0</v>
      </c>
      <c r="M34" s="70"/>
      <c r="N34" s="50"/>
    </row>
    <row r="35" spans="2:13" ht="10.5" customHeight="1">
      <c r="B35" s="71" t="s">
        <v>44</v>
      </c>
      <c r="C35" s="67"/>
      <c r="D35" s="68"/>
      <c r="E35" s="91" t="s">
        <v>45</v>
      </c>
      <c r="F35" s="85"/>
      <c r="G35" s="345"/>
      <c r="H35" s="92"/>
      <c r="I35" s="97"/>
      <c r="J35" s="93"/>
      <c r="K35" s="88">
        <f aca="true" t="shared" si="2" ref="K35:K53">I35*J35</f>
        <v>0</v>
      </c>
      <c r="L35" s="200">
        <f t="shared" si="1"/>
        <v>0</v>
      </c>
      <c r="M35" s="70"/>
    </row>
    <row r="36" spans="2:13" ht="10.5" customHeight="1">
      <c r="B36" s="78"/>
      <c r="C36" s="74" t="s">
        <v>46</v>
      </c>
      <c r="D36" s="75" t="s">
        <v>47</v>
      </c>
      <c r="E36" s="91" t="s">
        <v>48</v>
      </c>
      <c r="F36" s="85"/>
      <c r="G36" s="345"/>
      <c r="H36" s="92"/>
      <c r="I36" s="97"/>
      <c r="J36" s="93"/>
      <c r="K36" s="88">
        <f t="shared" si="2"/>
        <v>0</v>
      </c>
      <c r="L36" s="200">
        <f>IF(K$55=0,0,100*K36/K$55)</f>
        <v>0</v>
      </c>
      <c r="M36" s="70"/>
    </row>
    <row r="37" spans="2:13" ht="10.5" customHeight="1">
      <c r="B37" s="78"/>
      <c r="C37" s="74"/>
      <c r="D37" s="90" t="s">
        <v>49</v>
      </c>
      <c r="E37" s="361" t="s">
        <v>489</v>
      </c>
      <c r="F37" s="85"/>
      <c r="G37" s="345" t="s">
        <v>488</v>
      </c>
      <c r="H37" s="92" t="s">
        <v>182</v>
      </c>
      <c r="I37" s="97">
        <v>290</v>
      </c>
      <c r="J37" s="93"/>
      <c r="K37" s="88">
        <f t="shared" si="2"/>
        <v>0</v>
      </c>
      <c r="L37" s="200">
        <f t="shared" si="1"/>
        <v>0</v>
      </c>
      <c r="M37" s="70"/>
    </row>
    <row r="38" spans="2:13" ht="10.5" customHeight="1">
      <c r="B38" s="78"/>
      <c r="C38" s="74"/>
      <c r="D38" s="90" t="s">
        <v>50</v>
      </c>
      <c r="E38" s="361" t="s">
        <v>490</v>
      </c>
      <c r="F38" s="85"/>
      <c r="G38" s="345"/>
      <c r="H38" s="92"/>
      <c r="I38" s="97"/>
      <c r="J38" s="93"/>
      <c r="K38" s="88">
        <f t="shared" si="2"/>
        <v>0</v>
      </c>
      <c r="L38" s="200">
        <f>IF(K$55=0,0,100*K38/K$55)</f>
        <v>0</v>
      </c>
      <c r="M38" s="70"/>
    </row>
    <row r="39" spans="2:13" ht="10.5" customHeight="1">
      <c r="B39" s="78"/>
      <c r="C39" s="74"/>
      <c r="D39" s="90"/>
      <c r="E39" s="436" t="s">
        <v>549</v>
      </c>
      <c r="F39" s="437"/>
      <c r="G39" s="345" t="s">
        <v>548</v>
      </c>
      <c r="H39" s="92" t="s">
        <v>36</v>
      </c>
      <c r="I39" s="97">
        <v>178</v>
      </c>
      <c r="J39" s="93"/>
      <c r="K39" s="88">
        <f t="shared" si="2"/>
        <v>0</v>
      </c>
      <c r="L39" s="200">
        <f t="shared" si="1"/>
        <v>0</v>
      </c>
      <c r="M39" s="70"/>
    </row>
    <row r="40" spans="2:13" ht="10.5" customHeight="1">
      <c r="B40" s="78"/>
      <c r="C40" s="74"/>
      <c r="D40" s="90"/>
      <c r="E40" s="436" t="s">
        <v>446</v>
      </c>
      <c r="F40" s="437"/>
      <c r="G40" s="345" t="s">
        <v>551</v>
      </c>
      <c r="H40" s="92" t="s">
        <v>33</v>
      </c>
      <c r="I40" s="97">
        <v>154</v>
      </c>
      <c r="J40" s="93"/>
      <c r="K40" s="88">
        <f t="shared" si="2"/>
        <v>0</v>
      </c>
      <c r="L40" s="200">
        <f>IF(K$55=0,0,100*K40/K$55)</f>
        <v>0</v>
      </c>
      <c r="M40" s="70"/>
    </row>
    <row r="41" spans="2:13" ht="10.5" customHeight="1">
      <c r="B41" s="78"/>
      <c r="C41" s="74"/>
      <c r="D41" s="90"/>
      <c r="E41" s="436" t="s">
        <v>445</v>
      </c>
      <c r="F41" s="437"/>
      <c r="G41" s="345" t="s">
        <v>444</v>
      </c>
      <c r="H41" s="92" t="s">
        <v>36</v>
      </c>
      <c r="I41" s="97">
        <v>51</v>
      </c>
      <c r="J41" s="93"/>
      <c r="K41" s="88">
        <f t="shared" si="2"/>
        <v>0</v>
      </c>
      <c r="L41" s="200">
        <f t="shared" si="1"/>
        <v>0</v>
      </c>
      <c r="M41" s="70"/>
    </row>
    <row r="42" spans="2:13" ht="10.5" customHeight="1">
      <c r="B42" s="78"/>
      <c r="C42" s="74"/>
      <c r="D42" s="90"/>
      <c r="E42" s="436" t="s">
        <v>509</v>
      </c>
      <c r="F42" s="437"/>
      <c r="G42" s="345" t="s">
        <v>508</v>
      </c>
      <c r="H42" s="92" t="s">
        <v>36</v>
      </c>
      <c r="I42" s="97">
        <v>28</v>
      </c>
      <c r="J42" s="93"/>
      <c r="K42" s="88">
        <f t="shared" si="2"/>
        <v>0</v>
      </c>
      <c r="L42" s="200">
        <f>IF(K$55=0,0,100*K42/K$55)</f>
        <v>0</v>
      </c>
      <c r="M42" s="70"/>
    </row>
    <row r="43" spans="2:13" ht="10.5" customHeight="1">
      <c r="B43" s="78"/>
      <c r="C43" s="74"/>
      <c r="D43" s="90"/>
      <c r="E43" s="434" t="s">
        <v>449</v>
      </c>
      <c r="F43" s="435"/>
      <c r="G43" s="345" t="s">
        <v>447</v>
      </c>
      <c r="H43" s="92" t="s">
        <v>448</v>
      </c>
      <c r="I43" s="97">
        <v>1736</v>
      </c>
      <c r="J43" s="93"/>
      <c r="K43" s="88">
        <f t="shared" si="2"/>
        <v>0</v>
      </c>
      <c r="L43" s="200">
        <f t="shared" si="1"/>
        <v>0</v>
      </c>
      <c r="M43" s="70"/>
    </row>
    <row r="44" spans="2:13" ht="10.5" customHeight="1">
      <c r="B44" s="78"/>
      <c r="C44" s="74"/>
      <c r="D44" s="90"/>
      <c r="E44" s="434" t="s">
        <v>462</v>
      </c>
      <c r="F44" s="435"/>
      <c r="G44" s="345" t="s">
        <v>450</v>
      </c>
      <c r="H44" s="92" t="s">
        <v>448</v>
      </c>
      <c r="I44" s="97">
        <v>479</v>
      </c>
      <c r="J44" s="93"/>
      <c r="K44" s="88">
        <f t="shared" si="2"/>
        <v>0</v>
      </c>
      <c r="L44" s="200">
        <f>IF(K$55=0,0,100*K44/K$55)</f>
        <v>0</v>
      </c>
      <c r="M44" s="70"/>
    </row>
    <row r="45" spans="2:13" ht="10.5" customHeight="1">
      <c r="B45" s="78"/>
      <c r="C45" s="74"/>
      <c r="D45" s="90"/>
      <c r="E45" s="434" t="s">
        <v>451</v>
      </c>
      <c r="F45" s="435"/>
      <c r="G45" s="345" t="s">
        <v>552</v>
      </c>
      <c r="H45" s="92" t="s">
        <v>36</v>
      </c>
      <c r="I45" s="97">
        <v>79</v>
      </c>
      <c r="J45" s="93"/>
      <c r="K45" s="88">
        <f t="shared" si="2"/>
        <v>0</v>
      </c>
      <c r="L45" s="200">
        <f t="shared" si="1"/>
        <v>0</v>
      </c>
      <c r="M45" s="70"/>
    </row>
    <row r="46" spans="2:13" ht="10.5" customHeight="1">
      <c r="B46" s="78"/>
      <c r="C46" s="74"/>
      <c r="D46" s="90"/>
      <c r="E46" s="434" t="s">
        <v>452</v>
      </c>
      <c r="F46" s="435"/>
      <c r="G46" s="345"/>
      <c r="H46" s="92"/>
      <c r="I46" s="97"/>
      <c r="J46" s="93"/>
      <c r="K46" s="88">
        <f t="shared" si="2"/>
        <v>0</v>
      </c>
      <c r="L46" s="200">
        <f>IF(K$55=0,0,100*K46/K$55)</f>
        <v>0</v>
      </c>
      <c r="M46" s="70"/>
    </row>
    <row r="47" spans="2:13" ht="10.5" customHeight="1">
      <c r="B47" s="78"/>
      <c r="C47" s="74"/>
      <c r="D47" s="90"/>
      <c r="E47" s="459" t="s">
        <v>550</v>
      </c>
      <c r="F47" s="460"/>
      <c r="G47" s="345" t="s">
        <v>548</v>
      </c>
      <c r="H47" s="92" t="s">
        <v>36</v>
      </c>
      <c r="I47" s="97">
        <v>27</v>
      </c>
      <c r="J47" s="93"/>
      <c r="K47" s="88">
        <f t="shared" si="2"/>
        <v>0</v>
      </c>
      <c r="L47" s="200">
        <f t="shared" si="1"/>
        <v>0</v>
      </c>
      <c r="M47" s="70"/>
    </row>
    <row r="48" spans="2:13" ht="10.5" customHeight="1">
      <c r="B48" s="78"/>
      <c r="C48" s="74"/>
      <c r="D48" s="90"/>
      <c r="E48" s="434" t="s">
        <v>454</v>
      </c>
      <c r="F48" s="435"/>
      <c r="G48" s="345" t="s">
        <v>455</v>
      </c>
      <c r="H48" s="92" t="s">
        <v>33</v>
      </c>
      <c r="I48" s="97">
        <v>120.11</v>
      </c>
      <c r="J48" s="93"/>
      <c r="K48" s="88">
        <f t="shared" si="2"/>
        <v>0</v>
      </c>
      <c r="L48" s="200">
        <f>IF(K$55=0,0,100*K48/K$55)</f>
        <v>0</v>
      </c>
      <c r="M48" s="70"/>
    </row>
    <row r="49" spans="2:13" ht="10.5" customHeight="1">
      <c r="B49" s="78"/>
      <c r="C49" s="74"/>
      <c r="D49" s="90"/>
      <c r="E49" s="434" t="s">
        <v>453</v>
      </c>
      <c r="F49" s="435"/>
      <c r="G49" s="345" t="s">
        <v>444</v>
      </c>
      <c r="H49" s="92" t="s">
        <v>36</v>
      </c>
      <c r="I49" s="97">
        <v>9.01</v>
      </c>
      <c r="J49" s="93"/>
      <c r="K49" s="88">
        <f t="shared" si="2"/>
        <v>0</v>
      </c>
      <c r="L49" s="200">
        <f t="shared" si="1"/>
        <v>0</v>
      </c>
      <c r="M49" s="70"/>
    </row>
    <row r="50" spans="2:13" ht="10.5" customHeight="1">
      <c r="B50" s="78"/>
      <c r="C50" s="74"/>
      <c r="D50" s="90"/>
      <c r="E50" s="461" t="s">
        <v>456</v>
      </c>
      <c r="F50" s="462"/>
      <c r="G50" s="345" t="s">
        <v>447</v>
      </c>
      <c r="H50" s="92" t="s">
        <v>448</v>
      </c>
      <c r="I50" s="97">
        <v>383</v>
      </c>
      <c r="J50" s="93"/>
      <c r="K50" s="88">
        <f t="shared" si="2"/>
        <v>0</v>
      </c>
      <c r="L50" s="200">
        <f>IF(K$55=0,0,100*K50/K$55)</f>
        <v>0</v>
      </c>
      <c r="M50" s="70"/>
    </row>
    <row r="51" spans="2:13" ht="10.5" customHeight="1">
      <c r="B51" s="78"/>
      <c r="C51" s="74"/>
      <c r="D51" s="90"/>
      <c r="E51" s="461" t="s">
        <v>463</v>
      </c>
      <c r="F51" s="462"/>
      <c r="G51" s="345" t="s">
        <v>450</v>
      </c>
      <c r="H51" s="92" t="s">
        <v>448</v>
      </c>
      <c r="I51" s="97">
        <v>185</v>
      </c>
      <c r="J51" s="93"/>
      <c r="K51" s="88">
        <f t="shared" si="2"/>
        <v>0</v>
      </c>
      <c r="L51" s="200">
        <f t="shared" si="1"/>
        <v>0</v>
      </c>
      <c r="M51" s="70"/>
    </row>
    <row r="52" spans="2:13" ht="10.5" customHeight="1">
      <c r="B52" s="78"/>
      <c r="C52" s="94"/>
      <c r="E52" s="461" t="s">
        <v>457</v>
      </c>
      <c r="F52" s="462"/>
      <c r="G52" s="345" t="s">
        <v>552</v>
      </c>
      <c r="H52" s="92" t="s">
        <v>36</v>
      </c>
      <c r="I52" s="97">
        <v>9.01</v>
      </c>
      <c r="J52" s="93"/>
      <c r="K52" s="88">
        <f t="shared" si="2"/>
        <v>0</v>
      </c>
      <c r="L52" s="200">
        <f t="shared" si="1"/>
        <v>0</v>
      </c>
      <c r="M52" s="70"/>
    </row>
    <row r="53" spans="2:13" ht="10.5" customHeight="1">
      <c r="B53" s="78"/>
      <c r="C53" s="94"/>
      <c r="E53" s="434" t="s">
        <v>382</v>
      </c>
      <c r="F53" s="435"/>
      <c r="G53" s="346"/>
      <c r="H53" s="92"/>
      <c r="I53" s="86"/>
      <c r="J53" s="87"/>
      <c r="K53" s="88">
        <f t="shared" si="2"/>
        <v>0</v>
      </c>
      <c r="L53" s="198">
        <f>IF(K$55=0,0,100*K53/K$55)</f>
        <v>0</v>
      </c>
      <c r="M53" s="70"/>
    </row>
    <row r="54" spans="2:13" ht="10.5" customHeight="1">
      <c r="B54" s="78"/>
      <c r="C54" s="67" t="s">
        <v>30</v>
      </c>
      <c r="D54" s="52"/>
      <c r="E54" s="69"/>
      <c r="F54" s="54"/>
      <c r="G54" s="166"/>
      <c r="H54" s="79"/>
      <c r="I54" s="80"/>
      <c r="J54" s="81"/>
      <c r="K54" s="82"/>
      <c r="L54" s="199"/>
      <c r="M54" s="83"/>
    </row>
    <row r="55" spans="2:13" ht="10.5" customHeight="1">
      <c r="B55" s="62"/>
      <c r="C55" s="72"/>
      <c r="D55" s="59"/>
      <c r="E55" s="60"/>
      <c r="F55" s="61"/>
      <c r="G55" s="166"/>
      <c r="H55" s="79"/>
      <c r="I55" s="80"/>
      <c r="J55" s="81"/>
      <c r="K55" s="109">
        <f>ROUND(SUM(K26:K53),2)</f>
        <v>0</v>
      </c>
      <c r="L55" s="214">
        <f>SUM(L26:L53)</f>
        <v>0</v>
      </c>
      <c r="M55" s="65">
        <f>IF(K$364=0,0,100*K55/K$364)</f>
        <v>0</v>
      </c>
    </row>
    <row r="56" spans="2:13" ht="10.5" customHeight="1">
      <c r="B56" s="84" t="s">
        <v>51</v>
      </c>
      <c r="C56" s="365" t="s">
        <v>52</v>
      </c>
      <c r="D56" s="368" t="s">
        <v>458</v>
      </c>
      <c r="E56" s="366"/>
      <c r="F56" s="367"/>
      <c r="G56" s="345"/>
      <c r="H56" s="92"/>
      <c r="I56" s="329"/>
      <c r="J56" s="93"/>
      <c r="K56" s="88">
        <f aca="true" t="shared" si="3" ref="K56:K66">I56*J56</f>
        <v>0</v>
      </c>
      <c r="L56" s="200">
        <f>IF(K$68=0,0,100*K56/K$68)</f>
        <v>0</v>
      </c>
      <c r="M56" s="70"/>
    </row>
    <row r="57" spans="2:13" ht="10.5" customHeight="1">
      <c r="B57" s="84"/>
      <c r="C57" s="365"/>
      <c r="D57" s="455" t="s">
        <v>459</v>
      </c>
      <c r="E57" s="455"/>
      <c r="F57" s="456"/>
      <c r="G57" s="345" t="s">
        <v>455</v>
      </c>
      <c r="H57" s="92" t="s">
        <v>36</v>
      </c>
      <c r="I57" s="329">
        <v>421.54</v>
      </c>
      <c r="J57" s="93"/>
      <c r="K57" s="88">
        <f t="shared" si="3"/>
        <v>0</v>
      </c>
      <c r="L57" s="200">
        <f aca="true" t="shared" si="4" ref="L57:L62">IF(K$68=0,0,100*K57/K$68)</f>
        <v>0</v>
      </c>
      <c r="M57" s="70"/>
    </row>
    <row r="58" spans="2:13" ht="10.5" customHeight="1">
      <c r="B58" s="84"/>
      <c r="C58" s="365"/>
      <c r="D58" s="455" t="s">
        <v>460</v>
      </c>
      <c r="E58" s="455"/>
      <c r="F58" s="456"/>
      <c r="G58" s="345" t="s">
        <v>444</v>
      </c>
      <c r="H58" s="92" t="s">
        <v>36</v>
      </c>
      <c r="I58" s="329">
        <v>32.49</v>
      </c>
      <c r="J58" s="93"/>
      <c r="K58" s="88">
        <f t="shared" si="3"/>
        <v>0</v>
      </c>
      <c r="L58" s="200">
        <f t="shared" si="4"/>
        <v>0</v>
      </c>
      <c r="M58" s="70"/>
    </row>
    <row r="59" spans="2:13" ht="10.5" customHeight="1">
      <c r="B59" s="84"/>
      <c r="C59" s="365"/>
      <c r="D59" s="455" t="s">
        <v>461</v>
      </c>
      <c r="E59" s="455"/>
      <c r="F59" s="456"/>
      <c r="G59" s="345" t="s">
        <v>447</v>
      </c>
      <c r="H59" s="92" t="s">
        <v>448</v>
      </c>
      <c r="I59" s="329">
        <v>1671</v>
      </c>
      <c r="J59" s="93"/>
      <c r="K59" s="88">
        <f t="shared" si="3"/>
        <v>0</v>
      </c>
      <c r="L59" s="200">
        <f t="shared" si="4"/>
        <v>0</v>
      </c>
      <c r="M59" s="70"/>
    </row>
    <row r="60" spans="2:13" ht="10.5" customHeight="1">
      <c r="B60" s="84"/>
      <c r="C60" s="365"/>
      <c r="D60" s="455" t="s">
        <v>511</v>
      </c>
      <c r="E60" s="455"/>
      <c r="F60" s="456"/>
      <c r="G60" s="345" t="s">
        <v>510</v>
      </c>
      <c r="H60" s="92" t="s">
        <v>448</v>
      </c>
      <c r="I60" s="329">
        <v>207</v>
      </c>
      <c r="J60" s="93"/>
      <c r="K60" s="88">
        <f t="shared" si="3"/>
        <v>0</v>
      </c>
      <c r="L60" s="200">
        <f>IF(K$68=0,0,100*K60/K$68)</f>
        <v>0</v>
      </c>
      <c r="M60" s="70"/>
    </row>
    <row r="61" spans="2:13" ht="10.5" customHeight="1">
      <c r="B61" s="84"/>
      <c r="C61" s="365"/>
      <c r="D61" s="455" t="s">
        <v>464</v>
      </c>
      <c r="E61" s="455"/>
      <c r="F61" s="456"/>
      <c r="G61" s="345" t="s">
        <v>450</v>
      </c>
      <c r="H61" s="92" t="s">
        <v>448</v>
      </c>
      <c r="I61" s="329">
        <v>736</v>
      </c>
      <c r="J61" s="93"/>
      <c r="K61" s="88">
        <f t="shared" si="3"/>
        <v>0</v>
      </c>
      <c r="L61" s="200">
        <f t="shared" si="4"/>
        <v>0</v>
      </c>
      <c r="M61" s="70"/>
    </row>
    <row r="62" spans="2:13" ht="10.5" customHeight="1">
      <c r="B62" s="84"/>
      <c r="C62" s="365"/>
      <c r="D62" s="455" t="s">
        <v>553</v>
      </c>
      <c r="E62" s="455"/>
      <c r="F62" s="456"/>
      <c r="G62" s="345" t="s">
        <v>554</v>
      </c>
      <c r="H62" s="92" t="s">
        <v>36</v>
      </c>
      <c r="I62" s="329">
        <v>32.49</v>
      </c>
      <c r="J62" s="93"/>
      <c r="K62" s="88">
        <f t="shared" si="3"/>
        <v>0</v>
      </c>
      <c r="L62" s="200">
        <f t="shared" si="4"/>
        <v>0</v>
      </c>
      <c r="M62" s="70"/>
    </row>
    <row r="63" spans="2:13" ht="10.5" customHeight="1">
      <c r="B63" s="84"/>
      <c r="C63" s="365" t="s">
        <v>53</v>
      </c>
      <c r="D63" s="368" t="s">
        <v>412</v>
      </c>
      <c r="E63" s="362"/>
      <c r="F63" s="363"/>
      <c r="G63" s="345" t="s">
        <v>408</v>
      </c>
      <c r="H63" s="92" t="s">
        <v>36</v>
      </c>
      <c r="I63" s="329">
        <v>74.4</v>
      </c>
      <c r="J63" s="93"/>
      <c r="K63" s="88">
        <f t="shared" si="3"/>
        <v>0</v>
      </c>
      <c r="L63" s="200">
        <f>IF(K$68=0,0,100*K63/K$68)</f>
        <v>0</v>
      </c>
      <c r="M63" s="70"/>
    </row>
    <row r="64" spans="2:13" ht="10.5" customHeight="1">
      <c r="B64" s="71"/>
      <c r="C64" s="365" t="s">
        <v>55</v>
      </c>
      <c r="D64" s="368" t="s">
        <v>391</v>
      </c>
      <c r="E64" s="96"/>
      <c r="F64" s="85"/>
      <c r="G64" s="345" t="s">
        <v>408</v>
      </c>
      <c r="H64" s="92" t="s">
        <v>36</v>
      </c>
      <c r="I64" s="97">
        <v>10.73</v>
      </c>
      <c r="J64" s="93"/>
      <c r="K64" s="88">
        <f t="shared" si="3"/>
        <v>0</v>
      </c>
      <c r="L64" s="200">
        <f>IF(K$68=0,0,100*K64/K$68)</f>
        <v>0</v>
      </c>
      <c r="M64" s="70"/>
    </row>
    <row r="65" spans="2:13" ht="10.5" customHeight="1">
      <c r="B65" s="71"/>
      <c r="C65" s="365" t="s">
        <v>388</v>
      </c>
      <c r="D65" s="368" t="s">
        <v>390</v>
      </c>
      <c r="E65" s="96"/>
      <c r="F65" s="85"/>
      <c r="G65" s="345" t="s">
        <v>408</v>
      </c>
      <c r="H65" s="92" t="s">
        <v>36</v>
      </c>
      <c r="I65" s="97">
        <v>13.56</v>
      </c>
      <c r="J65" s="93"/>
      <c r="K65" s="88">
        <f t="shared" si="3"/>
        <v>0</v>
      </c>
      <c r="L65" s="200">
        <f>IF(K$68=0,0,100*K65/K$68)</f>
        <v>0</v>
      </c>
      <c r="M65" s="70"/>
    </row>
    <row r="66" spans="2:13" ht="10.5" customHeight="1">
      <c r="B66" s="71" t="s">
        <v>54</v>
      </c>
      <c r="C66" s="98" t="s">
        <v>389</v>
      </c>
      <c r="D66" s="457" t="s">
        <v>411</v>
      </c>
      <c r="E66" s="457"/>
      <c r="F66" s="458"/>
      <c r="G66" s="346" t="s">
        <v>555</v>
      </c>
      <c r="H66" s="92" t="s">
        <v>33</v>
      </c>
      <c r="I66" s="97">
        <v>237</v>
      </c>
      <c r="J66" s="93"/>
      <c r="K66" s="88">
        <f t="shared" si="3"/>
        <v>0</v>
      </c>
      <c r="L66" s="200">
        <f>IF(K$68=0,0,100*K66/K$68)</f>
        <v>0</v>
      </c>
      <c r="M66" s="70"/>
    </row>
    <row r="67" spans="2:13" ht="10.5" customHeight="1">
      <c r="B67" s="71" t="s">
        <v>43</v>
      </c>
      <c r="C67" s="67" t="s">
        <v>30</v>
      </c>
      <c r="D67" s="52"/>
      <c r="E67" s="69"/>
      <c r="F67" s="54"/>
      <c r="G67" s="166"/>
      <c r="H67" s="79"/>
      <c r="I67" s="80"/>
      <c r="J67" s="81"/>
      <c r="K67" s="82"/>
      <c r="L67" s="199"/>
      <c r="M67" s="83"/>
    </row>
    <row r="68" spans="2:13" ht="10.5" customHeight="1">
      <c r="B68" s="62" t="s">
        <v>44</v>
      </c>
      <c r="C68" s="100"/>
      <c r="D68" s="59"/>
      <c r="E68" s="60"/>
      <c r="F68" s="61"/>
      <c r="G68" s="166"/>
      <c r="H68" s="79"/>
      <c r="I68" s="80"/>
      <c r="J68" s="81"/>
      <c r="K68" s="109">
        <f>ROUND(SUM(K56:K66),2)</f>
        <v>0</v>
      </c>
      <c r="L68" s="214">
        <f>SUM(L56:L66)</f>
        <v>0</v>
      </c>
      <c r="M68" s="65">
        <f>IF(K$364=0,0,100*K68/K$364)</f>
        <v>0</v>
      </c>
    </row>
    <row r="69" spans="2:13" ht="10.5" customHeight="1">
      <c r="B69" s="84" t="s">
        <v>56</v>
      </c>
      <c r="C69" s="101"/>
      <c r="D69" s="102"/>
      <c r="E69" s="105" t="s">
        <v>413</v>
      </c>
      <c r="F69" s="85"/>
      <c r="G69" s="345" t="s">
        <v>415</v>
      </c>
      <c r="H69" s="92" t="s">
        <v>33</v>
      </c>
      <c r="I69" s="329">
        <v>1150</v>
      </c>
      <c r="J69" s="93"/>
      <c r="K69" s="88">
        <f aca="true" t="shared" si="5" ref="K69:K75">I69*J69</f>
        <v>0</v>
      </c>
      <c r="L69" s="200">
        <f aca="true" t="shared" si="6" ref="L69:L75">IF(K$77=0,0,100*K69/K$77)</f>
        <v>0</v>
      </c>
      <c r="M69" s="70"/>
    </row>
    <row r="70" spans="2:13" ht="10.5" customHeight="1">
      <c r="B70" s="84"/>
      <c r="C70" s="94"/>
      <c r="D70" s="103"/>
      <c r="E70" s="369" t="s">
        <v>414</v>
      </c>
      <c r="F70" s="85"/>
      <c r="G70" s="345">
        <v>6519</v>
      </c>
      <c r="H70" s="92" t="s">
        <v>33</v>
      </c>
      <c r="I70" s="97">
        <v>48</v>
      </c>
      <c r="J70" s="93"/>
      <c r="K70" s="88">
        <f t="shared" si="5"/>
        <v>0</v>
      </c>
      <c r="L70" s="200">
        <f t="shared" si="6"/>
        <v>0</v>
      </c>
      <c r="M70" s="70"/>
    </row>
    <row r="71" spans="2:13" ht="10.5" customHeight="1">
      <c r="B71" s="84"/>
      <c r="C71" s="94"/>
      <c r="D71" s="103"/>
      <c r="E71" s="105" t="s">
        <v>57</v>
      </c>
      <c r="F71" s="85"/>
      <c r="G71" s="345"/>
      <c r="H71" s="92" t="s">
        <v>33</v>
      </c>
      <c r="I71" s="97"/>
      <c r="J71" s="93"/>
      <c r="K71" s="88">
        <f t="shared" si="5"/>
        <v>0</v>
      </c>
      <c r="L71" s="200">
        <f t="shared" si="6"/>
        <v>0</v>
      </c>
      <c r="M71" s="70"/>
    </row>
    <row r="72" spans="2:13" ht="10.5" customHeight="1">
      <c r="B72" s="84"/>
      <c r="C72" s="74" t="s">
        <v>58</v>
      </c>
      <c r="D72" s="103"/>
      <c r="E72" s="105" t="s">
        <v>59</v>
      </c>
      <c r="F72" s="85"/>
      <c r="G72" s="345"/>
      <c r="H72" s="92" t="s">
        <v>33</v>
      </c>
      <c r="I72" s="97"/>
      <c r="J72" s="93"/>
      <c r="K72" s="88">
        <f t="shared" si="5"/>
        <v>0</v>
      </c>
      <c r="L72" s="200">
        <f t="shared" si="6"/>
        <v>0</v>
      </c>
      <c r="M72" s="70"/>
    </row>
    <row r="73" spans="2:13" ht="10.5" customHeight="1">
      <c r="B73" s="84"/>
      <c r="C73" s="94"/>
      <c r="D73" s="103"/>
      <c r="E73" s="105" t="s">
        <v>410</v>
      </c>
      <c r="F73" s="85"/>
      <c r="G73" s="345" t="s">
        <v>409</v>
      </c>
      <c r="H73" s="92" t="s">
        <v>182</v>
      </c>
      <c r="I73" s="97">
        <v>168.63</v>
      </c>
      <c r="J73" s="93"/>
      <c r="K73" s="88">
        <f t="shared" si="5"/>
        <v>0</v>
      </c>
      <c r="L73" s="200">
        <f t="shared" si="6"/>
        <v>0</v>
      </c>
      <c r="M73" s="70"/>
    </row>
    <row r="74" spans="2:13" ht="10.5" customHeight="1">
      <c r="B74" s="84"/>
      <c r="C74" s="104"/>
      <c r="D74" s="104"/>
      <c r="E74" s="105" t="s">
        <v>60</v>
      </c>
      <c r="F74" s="85"/>
      <c r="G74" s="345"/>
      <c r="H74" s="92"/>
      <c r="I74" s="86"/>
      <c r="J74" s="87"/>
      <c r="K74" s="88">
        <f t="shared" si="5"/>
        <v>0</v>
      </c>
      <c r="L74" s="200">
        <f t="shared" si="6"/>
        <v>0</v>
      </c>
      <c r="M74" s="70"/>
    </row>
    <row r="75" spans="2:13" ht="10.5" customHeight="1">
      <c r="B75" s="71" t="s">
        <v>63</v>
      </c>
      <c r="E75" s="434" t="s">
        <v>61</v>
      </c>
      <c r="F75" s="435"/>
      <c r="G75" s="346"/>
      <c r="H75" s="92"/>
      <c r="I75" s="97"/>
      <c r="J75" s="93"/>
      <c r="K75" s="88">
        <f t="shared" si="5"/>
        <v>0</v>
      </c>
      <c r="L75" s="200">
        <f t="shared" si="6"/>
        <v>0</v>
      </c>
      <c r="M75" s="70"/>
    </row>
    <row r="76" spans="2:13" ht="10.5" customHeight="1">
      <c r="B76" s="71" t="s">
        <v>25</v>
      </c>
      <c r="C76" s="94"/>
      <c r="D76" s="103"/>
      <c r="E76" s="106" t="s">
        <v>62</v>
      </c>
      <c r="F76" s="54"/>
      <c r="G76" s="166"/>
      <c r="H76" s="79"/>
      <c r="I76" s="80"/>
      <c r="J76" s="81"/>
      <c r="K76" s="82"/>
      <c r="L76" s="199"/>
      <c r="M76" s="83"/>
    </row>
    <row r="77" spans="2:13" ht="10.5" customHeight="1">
      <c r="B77" s="71" t="s">
        <v>70</v>
      </c>
      <c r="C77" s="100"/>
      <c r="D77" s="107"/>
      <c r="E77" s="108"/>
      <c r="F77" s="61"/>
      <c r="G77" s="166"/>
      <c r="H77" s="79"/>
      <c r="I77" s="80"/>
      <c r="J77" s="81"/>
      <c r="K77" s="109">
        <f>ROUND(SUM(K69:K75),2)</f>
        <v>0</v>
      </c>
      <c r="L77" s="214">
        <f>SUM(L69:L75)</f>
        <v>0</v>
      </c>
      <c r="M77" s="65">
        <f>IF(K$364=0,0,100*K77/K$364)</f>
        <v>0</v>
      </c>
    </row>
    <row r="78" spans="2:13" ht="10.5" customHeight="1">
      <c r="B78" s="71"/>
      <c r="C78" s="101"/>
      <c r="D78" s="102"/>
      <c r="E78" s="110"/>
      <c r="F78" s="114" t="s">
        <v>416</v>
      </c>
      <c r="G78" s="347" t="s">
        <v>487</v>
      </c>
      <c r="H78" s="92" t="s">
        <v>33</v>
      </c>
      <c r="I78" s="86">
        <v>6.96</v>
      </c>
      <c r="J78" s="87"/>
      <c r="K78" s="88">
        <f aca="true" t="shared" si="7" ref="K78:K100">I78*J78</f>
        <v>0</v>
      </c>
      <c r="L78" s="200">
        <f aca="true" t="shared" si="8" ref="L78:L100">IF(K$102=0,0,100*K78/K$102)</f>
        <v>0</v>
      </c>
      <c r="M78" s="70"/>
    </row>
    <row r="79" spans="2:13" ht="10.5" customHeight="1">
      <c r="B79" s="71"/>
      <c r="C79" s="74"/>
      <c r="D79" s="103"/>
      <c r="E79" s="111"/>
      <c r="F79" s="372" t="s">
        <v>417</v>
      </c>
      <c r="G79" s="347" t="s">
        <v>487</v>
      </c>
      <c r="H79" s="92" t="s">
        <v>33</v>
      </c>
      <c r="I79" s="86">
        <v>1.92</v>
      </c>
      <c r="J79" s="87"/>
      <c r="K79" s="88">
        <f t="shared" si="7"/>
        <v>0</v>
      </c>
      <c r="L79" s="200">
        <f t="shared" si="8"/>
        <v>0</v>
      </c>
      <c r="M79" s="70"/>
    </row>
    <row r="80" spans="2:13" ht="10.5" customHeight="1">
      <c r="B80" s="71"/>
      <c r="C80" s="74" t="s">
        <v>66</v>
      </c>
      <c r="D80" s="103"/>
      <c r="E80" s="111"/>
      <c r="F80" s="331" t="s">
        <v>418</v>
      </c>
      <c r="G80" s="348" t="s">
        <v>487</v>
      </c>
      <c r="H80" s="92" t="s">
        <v>33</v>
      </c>
      <c r="I80" s="86">
        <v>2.56</v>
      </c>
      <c r="J80" s="87"/>
      <c r="K80" s="88">
        <f t="shared" si="7"/>
        <v>0</v>
      </c>
      <c r="L80" s="200">
        <f t="shared" si="8"/>
        <v>0</v>
      </c>
      <c r="M80" s="70"/>
    </row>
    <row r="81" spans="2:13" ht="10.5" customHeight="1">
      <c r="B81" s="71"/>
      <c r="C81" s="74"/>
      <c r="D81" s="75" t="s">
        <v>5</v>
      </c>
      <c r="E81" s="277" t="s">
        <v>64</v>
      </c>
      <c r="F81" s="372" t="s">
        <v>556</v>
      </c>
      <c r="G81" s="347" t="s">
        <v>519</v>
      </c>
      <c r="H81" s="92" t="s">
        <v>33</v>
      </c>
      <c r="I81" s="86">
        <v>5.64</v>
      </c>
      <c r="J81" s="87"/>
      <c r="K81" s="88">
        <f t="shared" si="7"/>
        <v>0</v>
      </c>
      <c r="L81" s="200">
        <f t="shared" si="8"/>
        <v>0</v>
      </c>
      <c r="M81" s="70"/>
    </row>
    <row r="82" spans="2:13" ht="10.5" customHeight="1">
      <c r="B82" s="71"/>
      <c r="C82" s="74"/>
      <c r="D82" s="75"/>
      <c r="E82" s="277"/>
      <c r="F82" s="372" t="s">
        <v>557</v>
      </c>
      <c r="G82" s="347" t="s">
        <v>519</v>
      </c>
      <c r="H82" s="92" t="s">
        <v>33</v>
      </c>
      <c r="I82" s="86">
        <v>7.68</v>
      </c>
      <c r="J82" s="87"/>
      <c r="K82" s="88">
        <f t="shared" si="7"/>
        <v>0</v>
      </c>
      <c r="L82" s="200">
        <f t="shared" si="8"/>
        <v>0</v>
      </c>
      <c r="M82" s="70"/>
    </row>
    <row r="83" spans="2:13" ht="10.5" customHeight="1">
      <c r="B83" s="71"/>
      <c r="C83" s="74"/>
      <c r="D83" s="75"/>
      <c r="E83" s="277"/>
      <c r="F83" s="372" t="s">
        <v>558</v>
      </c>
      <c r="G83" s="347" t="s">
        <v>519</v>
      </c>
      <c r="H83" s="92" t="s">
        <v>33</v>
      </c>
      <c r="I83" s="86">
        <v>3.96</v>
      </c>
      <c r="J83" s="87"/>
      <c r="K83" s="88">
        <f t="shared" si="7"/>
        <v>0</v>
      </c>
      <c r="L83" s="200">
        <f t="shared" si="8"/>
        <v>0</v>
      </c>
      <c r="M83" s="70"/>
    </row>
    <row r="84" spans="2:13" ht="10.5" customHeight="1">
      <c r="B84" s="71"/>
      <c r="C84" s="74"/>
      <c r="D84" s="75"/>
      <c r="E84" s="277"/>
      <c r="F84" s="114" t="s">
        <v>419</v>
      </c>
      <c r="G84" s="347">
        <v>72119</v>
      </c>
      <c r="H84" s="92" t="s">
        <v>33</v>
      </c>
      <c r="I84" s="86">
        <v>21.4</v>
      </c>
      <c r="J84" s="87"/>
      <c r="K84" s="88">
        <f t="shared" si="7"/>
        <v>0</v>
      </c>
      <c r="L84" s="200">
        <f t="shared" si="8"/>
        <v>0</v>
      </c>
      <c r="M84" s="70"/>
    </row>
    <row r="85" spans="2:13" ht="10.5" customHeight="1">
      <c r="B85" s="71"/>
      <c r="C85" s="74"/>
      <c r="D85" s="75"/>
      <c r="E85" s="277"/>
      <c r="F85" s="114" t="s">
        <v>420</v>
      </c>
      <c r="G85" s="347" t="s">
        <v>487</v>
      </c>
      <c r="H85" s="92" t="s">
        <v>33</v>
      </c>
      <c r="I85" s="86">
        <v>13.92</v>
      </c>
      <c r="J85" s="87"/>
      <c r="K85" s="88">
        <f t="shared" si="7"/>
        <v>0</v>
      </c>
      <c r="L85" s="200">
        <f t="shared" si="8"/>
        <v>0</v>
      </c>
      <c r="M85" s="70"/>
    </row>
    <row r="86" spans="2:13" ht="10.5" customHeight="1">
      <c r="B86" s="71"/>
      <c r="C86" s="74"/>
      <c r="D86" s="75"/>
      <c r="E86" s="277"/>
      <c r="F86" s="372" t="s">
        <v>421</v>
      </c>
      <c r="G86" s="347" t="s">
        <v>486</v>
      </c>
      <c r="H86" s="92" t="s">
        <v>33</v>
      </c>
      <c r="I86" s="86">
        <v>3.52</v>
      </c>
      <c r="J86" s="87"/>
      <c r="K86" s="88">
        <f t="shared" si="7"/>
        <v>0</v>
      </c>
      <c r="L86" s="200">
        <f t="shared" si="8"/>
        <v>0</v>
      </c>
      <c r="M86" s="70"/>
    </row>
    <row r="87" spans="2:13" ht="10.5" customHeight="1">
      <c r="B87" s="71"/>
      <c r="C87" s="74"/>
      <c r="D87" s="75"/>
      <c r="E87" s="277"/>
      <c r="F87" s="372" t="s">
        <v>422</v>
      </c>
      <c r="G87" s="347" t="s">
        <v>486</v>
      </c>
      <c r="H87" s="92" t="s">
        <v>33</v>
      </c>
      <c r="I87" s="86">
        <v>18.9</v>
      </c>
      <c r="J87" s="87"/>
      <c r="K87" s="88">
        <f t="shared" si="7"/>
        <v>0</v>
      </c>
      <c r="L87" s="200">
        <f t="shared" si="8"/>
        <v>0</v>
      </c>
      <c r="M87" s="70"/>
    </row>
    <row r="88" spans="2:13" ht="10.5" customHeight="1">
      <c r="B88" s="71"/>
      <c r="C88" s="74"/>
      <c r="D88" s="75"/>
      <c r="E88" s="277"/>
      <c r="F88" s="372" t="s">
        <v>423</v>
      </c>
      <c r="G88" s="347" t="s">
        <v>486</v>
      </c>
      <c r="H88" s="92" t="s">
        <v>33</v>
      </c>
      <c r="I88" s="86">
        <v>10.08</v>
      </c>
      <c r="J88" s="87"/>
      <c r="K88" s="88">
        <f t="shared" si="7"/>
        <v>0</v>
      </c>
      <c r="L88" s="200">
        <f t="shared" si="8"/>
        <v>0</v>
      </c>
      <c r="M88" s="70"/>
    </row>
    <row r="89" spans="2:13" ht="10.5" customHeight="1">
      <c r="B89" s="71"/>
      <c r="C89" s="74"/>
      <c r="D89" s="75"/>
      <c r="E89" s="277"/>
      <c r="F89" s="372" t="s">
        <v>424</v>
      </c>
      <c r="G89" s="347" t="s">
        <v>486</v>
      </c>
      <c r="H89" s="92" t="s">
        <v>33</v>
      </c>
      <c r="I89" s="86">
        <v>1.2</v>
      </c>
      <c r="J89" s="87"/>
      <c r="K89" s="88">
        <f t="shared" si="7"/>
        <v>0</v>
      </c>
      <c r="L89" s="200">
        <f t="shared" si="8"/>
        <v>0</v>
      </c>
      <c r="M89" s="70"/>
    </row>
    <row r="90" spans="2:13" ht="10.5" customHeight="1">
      <c r="B90" s="71"/>
      <c r="C90" s="74"/>
      <c r="D90" s="75"/>
      <c r="E90" s="277"/>
      <c r="F90" s="114" t="s">
        <v>425</v>
      </c>
      <c r="G90" s="347" t="s">
        <v>487</v>
      </c>
      <c r="H90" s="92" t="s">
        <v>33</v>
      </c>
      <c r="I90" s="86">
        <v>1.5</v>
      </c>
      <c r="J90" s="87"/>
      <c r="K90" s="88">
        <f t="shared" si="7"/>
        <v>0</v>
      </c>
      <c r="L90" s="200">
        <f t="shared" si="8"/>
        <v>0</v>
      </c>
      <c r="M90" s="70"/>
    </row>
    <row r="91" spans="2:15" ht="10.5" customHeight="1">
      <c r="B91" s="62"/>
      <c r="C91" s="100"/>
      <c r="D91" s="107"/>
      <c r="E91" s="167"/>
      <c r="F91" s="112" t="s">
        <v>426</v>
      </c>
      <c r="G91" s="347">
        <v>72119</v>
      </c>
      <c r="H91" s="92" t="s">
        <v>33</v>
      </c>
      <c r="I91" s="97">
        <v>3.27</v>
      </c>
      <c r="J91" s="93"/>
      <c r="K91" s="88">
        <f t="shared" si="7"/>
        <v>0</v>
      </c>
      <c r="L91" s="200">
        <f t="shared" si="8"/>
        <v>0</v>
      </c>
      <c r="M91" s="70"/>
      <c r="O91" s="50"/>
    </row>
    <row r="92" spans="2:13" ht="10.5" customHeight="1">
      <c r="B92" s="84">
        <v>4</v>
      </c>
      <c r="C92" s="113"/>
      <c r="D92" s="113"/>
      <c r="E92" s="111"/>
      <c r="F92" s="275" t="s">
        <v>65</v>
      </c>
      <c r="G92" s="349"/>
      <c r="H92" s="276" t="s">
        <v>33</v>
      </c>
      <c r="I92" s="97"/>
      <c r="J92" s="93"/>
      <c r="K92" s="64">
        <f t="shared" si="7"/>
        <v>0</v>
      </c>
      <c r="L92" s="198">
        <f t="shared" si="8"/>
        <v>0</v>
      </c>
      <c r="M92" s="70"/>
    </row>
    <row r="93" spans="2:13" ht="10.5" customHeight="1">
      <c r="B93" s="71"/>
      <c r="C93" s="74"/>
      <c r="D93" s="103"/>
      <c r="E93" s="111"/>
      <c r="F93" s="114" t="s">
        <v>67</v>
      </c>
      <c r="G93" s="347"/>
      <c r="H93" s="92" t="s">
        <v>68</v>
      </c>
      <c r="I93" s="97"/>
      <c r="J93" s="93"/>
      <c r="K93" s="88">
        <f t="shared" si="7"/>
        <v>0</v>
      </c>
      <c r="L93" s="200">
        <f t="shared" si="8"/>
        <v>0</v>
      </c>
      <c r="M93" s="70"/>
    </row>
    <row r="94" spans="2:13" ht="10.5" customHeight="1">
      <c r="B94" s="71"/>
      <c r="C94" s="74"/>
      <c r="D94" s="75"/>
      <c r="E94" s="111"/>
      <c r="F94" s="114" t="s">
        <v>69</v>
      </c>
      <c r="G94" s="347"/>
      <c r="H94" s="92" t="s">
        <v>33</v>
      </c>
      <c r="I94" s="97"/>
      <c r="J94" s="93"/>
      <c r="K94" s="88">
        <f t="shared" si="7"/>
        <v>0</v>
      </c>
      <c r="L94" s="200">
        <f t="shared" si="8"/>
        <v>0</v>
      </c>
      <c r="M94" s="70"/>
    </row>
    <row r="95" spans="2:13" ht="10.5" customHeight="1">
      <c r="B95" s="71"/>
      <c r="C95" s="94"/>
      <c r="D95" s="103"/>
      <c r="E95" s="277" t="s">
        <v>71</v>
      </c>
      <c r="F95" s="114" t="s">
        <v>72</v>
      </c>
      <c r="G95" s="347"/>
      <c r="H95" s="92" t="s">
        <v>33</v>
      </c>
      <c r="I95" s="97"/>
      <c r="J95" s="93"/>
      <c r="K95" s="88">
        <f t="shared" si="7"/>
        <v>0</v>
      </c>
      <c r="L95" s="200">
        <f t="shared" si="8"/>
        <v>0</v>
      </c>
      <c r="M95" s="70"/>
    </row>
    <row r="96" spans="2:13" ht="10.5" customHeight="1">
      <c r="B96" s="71"/>
      <c r="C96" s="74" t="s">
        <v>66</v>
      </c>
      <c r="D96" s="103"/>
      <c r="E96" s="111"/>
      <c r="F96" s="114" t="s">
        <v>73</v>
      </c>
      <c r="G96" s="347"/>
      <c r="H96" s="92" t="s">
        <v>33</v>
      </c>
      <c r="I96" s="86"/>
      <c r="J96" s="87"/>
      <c r="K96" s="88">
        <f t="shared" si="7"/>
        <v>0</v>
      </c>
      <c r="L96" s="200">
        <f t="shared" si="8"/>
        <v>0</v>
      </c>
      <c r="M96" s="70"/>
    </row>
    <row r="97" spans="2:13" ht="10.5" customHeight="1">
      <c r="B97" s="71"/>
      <c r="C97" s="74"/>
      <c r="D97" s="75" t="s">
        <v>5</v>
      </c>
      <c r="E97" s="111"/>
      <c r="F97" s="114" t="s">
        <v>74</v>
      </c>
      <c r="G97" s="347"/>
      <c r="H97" s="92" t="s">
        <v>68</v>
      </c>
      <c r="I97" s="86"/>
      <c r="J97" s="87"/>
      <c r="K97" s="88">
        <f t="shared" si="7"/>
        <v>0</v>
      </c>
      <c r="L97" s="200">
        <f t="shared" si="8"/>
        <v>0</v>
      </c>
      <c r="M97" s="70"/>
    </row>
    <row r="98" spans="2:13" ht="10.5" customHeight="1">
      <c r="B98" s="71"/>
      <c r="C98" s="94"/>
      <c r="D98" s="103"/>
      <c r="E98" s="111"/>
      <c r="F98" s="114" t="s">
        <v>75</v>
      </c>
      <c r="G98" s="347"/>
      <c r="H98" s="92" t="s">
        <v>68</v>
      </c>
      <c r="I98" s="86"/>
      <c r="J98" s="87"/>
      <c r="K98" s="88">
        <f t="shared" si="7"/>
        <v>0</v>
      </c>
      <c r="L98" s="200">
        <f t="shared" si="8"/>
        <v>0</v>
      </c>
      <c r="M98" s="70"/>
    </row>
    <row r="99" spans="2:13" ht="10.5" customHeight="1">
      <c r="B99" s="89"/>
      <c r="C99" s="94"/>
      <c r="D99" s="103"/>
      <c r="E99" s="111"/>
      <c r="F99" s="114" t="s">
        <v>76</v>
      </c>
      <c r="G99" s="347"/>
      <c r="H99" s="92" t="s">
        <v>33</v>
      </c>
      <c r="I99" s="86"/>
      <c r="J99" s="87"/>
      <c r="K99" s="88">
        <f t="shared" si="7"/>
        <v>0</v>
      </c>
      <c r="L99" s="200">
        <f t="shared" si="8"/>
        <v>0</v>
      </c>
      <c r="M99" s="70"/>
    </row>
    <row r="100" spans="2:15" ht="10.5" customHeight="1">
      <c r="B100" s="71"/>
      <c r="C100" s="94"/>
      <c r="D100" s="103"/>
      <c r="E100" s="111"/>
      <c r="F100" s="114" t="s">
        <v>77</v>
      </c>
      <c r="G100" s="347"/>
      <c r="H100" s="92"/>
      <c r="I100" s="86"/>
      <c r="J100" s="87"/>
      <c r="K100" s="88">
        <f t="shared" si="7"/>
        <v>0</v>
      </c>
      <c r="L100" s="200">
        <f t="shared" si="8"/>
        <v>0</v>
      </c>
      <c r="M100" s="70"/>
      <c r="O100" s="50"/>
    </row>
    <row r="101" spans="2:13" ht="10.5" customHeight="1">
      <c r="B101" s="71"/>
      <c r="C101" s="94"/>
      <c r="D101" s="103"/>
      <c r="E101" s="106" t="s">
        <v>62</v>
      </c>
      <c r="F101" s="54"/>
      <c r="G101" s="166"/>
      <c r="H101" s="79"/>
      <c r="I101" s="80"/>
      <c r="J101" s="81"/>
      <c r="K101" s="82"/>
      <c r="L101" s="199"/>
      <c r="M101" s="83"/>
    </row>
    <row r="102" spans="2:13" ht="10.5" customHeight="1">
      <c r="B102" s="71"/>
      <c r="C102" s="100"/>
      <c r="D102" s="107"/>
      <c r="E102" s="108"/>
      <c r="F102" s="61"/>
      <c r="G102" s="160"/>
      <c r="H102" s="115"/>
      <c r="I102" s="116"/>
      <c r="J102" s="117"/>
      <c r="K102" s="109">
        <f>ROUND(SUM(K78:K100),2)</f>
        <v>0</v>
      </c>
      <c r="L102" s="214">
        <f>SUM(L78:L100)</f>
        <v>0</v>
      </c>
      <c r="M102" s="65">
        <f>IF(K$364=0,0,100*K102/K$364)</f>
        <v>0</v>
      </c>
    </row>
    <row r="103" spans="2:13" ht="10.5" customHeight="1">
      <c r="B103" s="118"/>
      <c r="C103" s="94"/>
      <c r="D103" s="103"/>
      <c r="E103" s="105" t="s">
        <v>350</v>
      </c>
      <c r="F103" s="85"/>
      <c r="G103" s="345"/>
      <c r="H103" s="92" t="s">
        <v>78</v>
      </c>
      <c r="I103" s="97"/>
      <c r="J103" s="93"/>
      <c r="K103" s="88">
        <f aca="true" t="shared" si="9" ref="K103:K110">I103*J103</f>
        <v>0</v>
      </c>
      <c r="L103" s="200">
        <f aca="true" t="shared" si="10" ref="L103:L110">IF(K$112=0,0,100*K103/K$112)</f>
        <v>0</v>
      </c>
      <c r="M103" s="70"/>
    </row>
    <row r="104" spans="2:13" ht="10.5" customHeight="1">
      <c r="B104" s="89"/>
      <c r="C104" s="94"/>
      <c r="D104" s="103"/>
      <c r="E104" s="105" t="s">
        <v>79</v>
      </c>
      <c r="F104" s="85"/>
      <c r="G104" s="345"/>
      <c r="H104" s="92" t="s">
        <v>78</v>
      </c>
      <c r="I104" s="97"/>
      <c r="J104" s="93"/>
      <c r="K104" s="88">
        <f t="shared" si="9"/>
        <v>0</v>
      </c>
      <c r="L104" s="200">
        <f t="shared" si="10"/>
        <v>0</v>
      </c>
      <c r="M104" s="70"/>
    </row>
    <row r="105" spans="2:13" ht="10.5" customHeight="1">
      <c r="B105" s="89"/>
      <c r="C105" s="94"/>
      <c r="D105" s="103"/>
      <c r="E105" s="105" t="s">
        <v>384</v>
      </c>
      <c r="F105" s="85"/>
      <c r="G105" s="345"/>
      <c r="H105" s="92" t="s">
        <v>78</v>
      </c>
      <c r="I105" s="86"/>
      <c r="J105" s="87"/>
      <c r="K105" s="88">
        <f t="shared" si="9"/>
        <v>0</v>
      </c>
      <c r="L105" s="200">
        <f t="shared" si="10"/>
        <v>0</v>
      </c>
      <c r="M105" s="70"/>
    </row>
    <row r="106" spans="2:13" ht="10.5" customHeight="1">
      <c r="B106" s="89"/>
      <c r="C106" s="74" t="s">
        <v>80</v>
      </c>
      <c r="D106" s="103"/>
      <c r="E106" s="105" t="s">
        <v>81</v>
      </c>
      <c r="F106" s="85"/>
      <c r="G106" s="345"/>
      <c r="H106" s="92" t="s">
        <v>78</v>
      </c>
      <c r="I106" s="86"/>
      <c r="J106" s="87"/>
      <c r="K106" s="88">
        <f t="shared" si="9"/>
        <v>0</v>
      </c>
      <c r="L106" s="200">
        <f t="shared" si="10"/>
        <v>0</v>
      </c>
      <c r="M106" s="70"/>
    </row>
    <row r="107" spans="2:13" ht="10.5" customHeight="1">
      <c r="B107" s="89"/>
      <c r="C107" s="94"/>
      <c r="D107" s="75" t="s">
        <v>82</v>
      </c>
      <c r="E107" s="91" t="s">
        <v>83</v>
      </c>
      <c r="F107" s="85"/>
      <c r="G107" s="345"/>
      <c r="H107" s="92" t="s">
        <v>78</v>
      </c>
      <c r="I107" s="86"/>
      <c r="J107" s="87"/>
      <c r="K107" s="88">
        <f t="shared" si="9"/>
        <v>0</v>
      </c>
      <c r="L107" s="200">
        <f t="shared" si="10"/>
        <v>0</v>
      </c>
      <c r="M107" s="70"/>
    </row>
    <row r="108" spans="2:13" ht="10.5" customHeight="1">
      <c r="B108" s="89"/>
      <c r="C108" s="94"/>
      <c r="D108" s="103"/>
      <c r="E108" s="227" t="s">
        <v>85</v>
      </c>
      <c r="F108" s="85"/>
      <c r="G108" s="345"/>
      <c r="H108" s="92" t="s">
        <v>78</v>
      </c>
      <c r="I108" s="86"/>
      <c r="J108" s="87"/>
      <c r="K108" s="88">
        <f t="shared" si="9"/>
        <v>0</v>
      </c>
      <c r="L108" s="200">
        <f t="shared" si="10"/>
        <v>0</v>
      </c>
      <c r="M108" s="70"/>
    </row>
    <row r="109" spans="2:13" ht="10.5" customHeight="1">
      <c r="B109" s="89"/>
      <c r="C109" s="94"/>
      <c r="D109" s="103"/>
      <c r="E109" s="91" t="s">
        <v>86</v>
      </c>
      <c r="F109" s="85"/>
      <c r="G109" s="345"/>
      <c r="H109" s="92" t="s">
        <v>33</v>
      </c>
      <c r="I109" s="86"/>
      <c r="J109" s="87"/>
      <c r="K109" s="88">
        <f t="shared" si="9"/>
        <v>0</v>
      </c>
      <c r="L109" s="200">
        <f t="shared" si="10"/>
        <v>0</v>
      </c>
      <c r="M109" s="70"/>
    </row>
    <row r="110" spans="2:13" ht="10.5" customHeight="1">
      <c r="B110" s="71" t="s">
        <v>63</v>
      </c>
      <c r="C110" s="94"/>
      <c r="D110" s="103"/>
      <c r="E110" s="434" t="s">
        <v>87</v>
      </c>
      <c r="F110" s="435"/>
      <c r="G110" s="346"/>
      <c r="H110" s="92"/>
      <c r="I110" s="97"/>
      <c r="J110" s="93"/>
      <c r="K110" s="88">
        <f t="shared" si="9"/>
        <v>0</v>
      </c>
      <c r="L110" s="200">
        <f t="shared" si="10"/>
        <v>0</v>
      </c>
      <c r="M110" s="70"/>
    </row>
    <row r="111" spans="2:13" ht="10.5" customHeight="1">
      <c r="B111" s="71" t="s">
        <v>25</v>
      </c>
      <c r="C111" s="94"/>
      <c r="D111" s="103"/>
      <c r="E111" s="106" t="s">
        <v>62</v>
      </c>
      <c r="F111" s="54"/>
      <c r="G111" s="166"/>
      <c r="H111" s="79"/>
      <c r="I111" s="80"/>
      <c r="J111" s="81"/>
      <c r="K111" s="82"/>
      <c r="L111" s="199"/>
      <c r="M111" s="83"/>
    </row>
    <row r="112" spans="2:13" ht="10.5" customHeight="1">
      <c r="B112" s="71" t="s">
        <v>70</v>
      </c>
      <c r="C112" s="100"/>
      <c r="D112" s="107"/>
      <c r="E112" s="108"/>
      <c r="F112" s="61"/>
      <c r="G112" s="160"/>
      <c r="H112" s="115"/>
      <c r="I112" s="116"/>
      <c r="J112" s="117"/>
      <c r="K112" s="109">
        <f>ROUND(SUM(K103:K110),2)</f>
        <v>0</v>
      </c>
      <c r="L112" s="214">
        <f>SUM(L103:L110)</f>
        <v>0</v>
      </c>
      <c r="M112" s="65">
        <f>IF(K$364=0,0,100*K112/K$364)</f>
        <v>0</v>
      </c>
    </row>
    <row r="113" spans="2:13" ht="10.5" customHeight="1">
      <c r="B113" s="84"/>
      <c r="C113" s="101"/>
      <c r="D113" s="102"/>
      <c r="E113" s="105" t="s">
        <v>88</v>
      </c>
      <c r="F113" s="85"/>
      <c r="G113" s="345"/>
      <c r="H113" s="92" t="s">
        <v>89</v>
      </c>
      <c r="I113" s="86"/>
      <c r="J113" s="87"/>
      <c r="K113" s="88">
        <f aca="true" t="shared" si="11" ref="K113:K119">I113*J113</f>
        <v>0</v>
      </c>
      <c r="L113" s="200">
        <f aca="true" t="shared" si="12" ref="L113:L119">IF(K$121=0,0,100*K113/K$121)</f>
        <v>0</v>
      </c>
      <c r="M113" s="70"/>
    </row>
    <row r="114" spans="2:13" ht="10.5" customHeight="1">
      <c r="B114" s="71"/>
      <c r="C114" s="94"/>
      <c r="D114" s="103"/>
      <c r="E114" s="105" t="s">
        <v>90</v>
      </c>
      <c r="F114" s="85"/>
      <c r="G114" s="345"/>
      <c r="H114" s="92" t="s">
        <v>89</v>
      </c>
      <c r="I114" s="86"/>
      <c r="J114" s="87"/>
      <c r="K114" s="88">
        <f t="shared" si="11"/>
        <v>0</v>
      </c>
      <c r="L114" s="200">
        <f t="shared" si="12"/>
        <v>0</v>
      </c>
      <c r="M114" s="70"/>
    </row>
    <row r="115" spans="2:13" ht="10.5" customHeight="1">
      <c r="B115" s="71"/>
      <c r="C115" s="94"/>
      <c r="D115" s="103"/>
      <c r="E115" s="105" t="s">
        <v>427</v>
      </c>
      <c r="F115" s="85"/>
      <c r="G115" s="345"/>
      <c r="H115" s="92" t="s">
        <v>89</v>
      </c>
      <c r="I115" s="86"/>
      <c r="J115" s="87"/>
      <c r="K115" s="88">
        <f t="shared" si="11"/>
        <v>0</v>
      </c>
      <c r="L115" s="200">
        <f t="shared" si="12"/>
        <v>0</v>
      </c>
      <c r="M115" s="70"/>
    </row>
    <row r="116" spans="2:13" ht="10.5" customHeight="1">
      <c r="B116" s="71"/>
      <c r="C116" s="74" t="s">
        <v>91</v>
      </c>
      <c r="D116" s="103"/>
      <c r="E116" s="105" t="s">
        <v>428</v>
      </c>
      <c r="F116" s="85"/>
      <c r="G116" s="345"/>
      <c r="H116" s="92" t="s">
        <v>89</v>
      </c>
      <c r="I116" s="86"/>
      <c r="J116" s="87"/>
      <c r="K116" s="88">
        <f t="shared" si="11"/>
        <v>0</v>
      </c>
      <c r="L116" s="200">
        <f t="shared" si="12"/>
        <v>0</v>
      </c>
      <c r="M116" s="70"/>
    </row>
    <row r="117" spans="2:13" ht="10.5" customHeight="1">
      <c r="B117" s="71"/>
      <c r="C117" s="113"/>
      <c r="D117" s="103"/>
      <c r="E117" s="105" t="s">
        <v>92</v>
      </c>
      <c r="F117" s="85"/>
      <c r="G117" s="345"/>
      <c r="H117" s="92" t="s">
        <v>89</v>
      </c>
      <c r="I117" s="86"/>
      <c r="J117" s="87"/>
      <c r="K117" s="88">
        <f t="shared" si="11"/>
        <v>0</v>
      </c>
      <c r="L117" s="200">
        <f t="shared" si="12"/>
        <v>0</v>
      </c>
      <c r="M117" s="70"/>
    </row>
    <row r="118" spans="2:13" ht="10.5" customHeight="1">
      <c r="B118" s="71"/>
      <c r="C118" s="94"/>
      <c r="D118" s="103"/>
      <c r="E118" s="105" t="s">
        <v>429</v>
      </c>
      <c r="F118" s="85"/>
      <c r="G118" s="345"/>
      <c r="H118" s="92" t="s">
        <v>68</v>
      </c>
      <c r="I118" s="97"/>
      <c r="J118" s="93"/>
      <c r="K118" s="88">
        <f t="shared" si="11"/>
        <v>0</v>
      </c>
      <c r="L118" s="200">
        <f t="shared" si="12"/>
        <v>0</v>
      </c>
      <c r="M118" s="70"/>
    </row>
    <row r="119" spans="2:13" ht="10.5" customHeight="1">
      <c r="B119" s="71"/>
      <c r="C119" s="94"/>
      <c r="D119" s="103"/>
      <c r="E119" s="434" t="s">
        <v>93</v>
      </c>
      <c r="F119" s="435"/>
      <c r="G119" s="346"/>
      <c r="H119" s="92"/>
      <c r="I119" s="86"/>
      <c r="J119" s="87"/>
      <c r="K119" s="88">
        <f t="shared" si="11"/>
        <v>0</v>
      </c>
      <c r="L119" s="200">
        <f t="shared" si="12"/>
        <v>0</v>
      </c>
      <c r="M119" s="70"/>
    </row>
    <row r="120" spans="2:13" ht="10.5" customHeight="1">
      <c r="B120" s="71"/>
      <c r="C120" s="94"/>
      <c r="D120" s="103"/>
      <c r="E120" s="106" t="s">
        <v>62</v>
      </c>
      <c r="F120" s="54"/>
      <c r="G120" s="166"/>
      <c r="H120" s="79"/>
      <c r="I120" s="80"/>
      <c r="J120" s="81"/>
      <c r="K120" s="82"/>
      <c r="L120" s="199"/>
      <c r="M120" s="83"/>
    </row>
    <row r="121" spans="2:13" ht="10.5" customHeight="1">
      <c r="B121" s="71"/>
      <c r="C121" s="100"/>
      <c r="D121" s="107"/>
      <c r="E121" s="108"/>
      <c r="F121" s="61"/>
      <c r="G121" s="166"/>
      <c r="H121" s="79"/>
      <c r="I121" s="119"/>
      <c r="J121" s="81"/>
      <c r="K121" s="109">
        <f>ROUND(SUM(K113:K119),2)</f>
        <v>0</v>
      </c>
      <c r="L121" s="214">
        <f>SUM(L113:L119)</f>
        <v>0</v>
      </c>
      <c r="M121" s="65">
        <f>IF(K$364=0,0,100*K121/K$364)</f>
        <v>0</v>
      </c>
    </row>
    <row r="122" spans="2:13" ht="10.5" customHeight="1">
      <c r="B122" s="71"/>
      <c r="C122" s="101"/>
      <c r="D122" s="102"/>
      <c r="E122" s="105" t="s">
        <v>94</v>
      </c>
      <c r="F122" s="85"/>
      <c r="G122" s="345"/>
      <c r="H122" s="92" t="s">
        <v>33</v>
      </c>
      <c r="I122" s="86"/>
      <c r="J122" s="87"/>
      <c r="K122" s="88">
        <f aca="true" t="shared" si="13" ref="K122:K127">I122*J122</f>
        <v>0</v>
      </c>
      <c r="L122" s="200">
        <f aca="true" t="shared" si="14" ref="L122:L127">IF(K$129=0,0,100*K122/K$129)</f>
        <v>0</v>
      </c>
      <c r="M122" s="70"/>
    </row>
    <row r="123" spans="2:13" ht="10.5" customHeight="1">
      <c r="B123" s="71"/>
      <c r="C123" s="74" t="s">
        <v>95</v>
      </c>
      <c r="D123" s="103"/>
      <c r="E123" s="105" t="s">
        <v>96</v>
      </c>
      <c r="F123" s="85"/>
      <c r="G123" s="345"/>
      <c r="H123" s="92" t="s">
        <v>33</v>
      </c>
      <c r="I123" s="86"/>
      <c r="J123" s="87"/>
      <c r="K123" s="88">
        <f t="shared" si="13"/>
        <v>0</v>
      </c>
      <c r="L123" s="200">
        <f t="shared" si="14"/>
        <v>0</v>
      </c>
      <c r="M123" s="70"/>
    </row>
    <row r="124" spans="2:13" ht="10.5" customHeight="1">
      <c r="B124" s="71"/>
      <c r="C124" s="74"/>
      <c r="D124" s="103" t="s">
        <v>97</v>
      </c>
      <c r="E124" s="105" t="s">
        <v>98</v>
      </c>
      <c r="F124" s="85"/>
      <c r="G124" s="345"/>
      <c r="H124" s="92" t="s">
        <v>33</v>
      </c>
      <c r="I124" s="86"/>
      <c r="J124" s="87"/>
      <c r="K124" s="88">
        <f t="shared" si="13"/>
        <v>0</v>
      </c>
      <c r="L124" s="200">
        <f t="shared" si="14"/>
        <v>0</v>
      </c>
      <c r="M124" s="70"/>
    </row>
    <row r="125" spans="2:13" ht="10.5" customHeight="1">
      <c r="B125" s="71"/>
      <c r="C125" s="74"/>
      <c r="D125" s="103"/>
      <c r="E125" s="105" t="s">
        <v>99</v>
      </c>
      <c r="F125" s="85"/>
      <c r="G125" s="345"/>
      <c r="H125" s="92" t="s">
        <v>33</v>
      </c>
      <c r="I125" s="86"/>
      <c r="J125" s="87"/>
      <c r="K125" s="88">
        <f t="shared" si="13"/>
        <v>0</v>
      </c>
      <c r="L125" s="200">
        <f t="shared" si="14"/>
        <v>0</v>
      </c>
      <c r="M125" s="70"/>
    </row>
    <row r="126" spans="2:13" ht="10.5" customHeight="1">
      <c r="B126" s="89"/>
      <c r="C126" s="74"/>
      <c r="D126" s="103"/>
      <c r="E126" s="105" t="s">
        <v>100</v>
      </c>
      <c r="F126" s="85"/>
      <c r="G126" s="345"/>
      <c r="H126" s="92" t="s">
        <v>33</v>
      </c>
      <c r="I126" s="97"/>
      <c r="J126" s="93"/>
      <c r="K126" s="88">
        <f t="shared" si="13"/>
        <v>0</v>
      </c>
      <c r="L126" s="200">
        <f t="shared" si="14"/>
        <v>0</v>
      </c>
      <c r="M126" s="70"/>
    </row>
    <row r="127" spans="2:13" ht="10.5" customHeight="1">
      <c r="B127" s="71"/>
      <c r="C127" s="74"/>
      <c r="D127" s="103"/>
      <c r="E127" s="434" t="s">
        <v>101</v>
      </c>
      <c r="F127" s="435"/>
      <c r="G127" s="346"/>
      <c r="H127" s="92"/>
      <c r="I127" s="86"/>
      <c r="J127" s="87"/>
      <c r="K127" s="88">
        <f t="shared" si="13"/>
        <v>0</v>
      </c>
      <c r="L127" s="200">
        <f t="shared" si="14"/>
        <v>0</v>
      </c>
      <c r="M127" s="70"/>
    </row>
    <row r="128" spans="2:13" ht="10.5" customHeight="1">
      <c r="B128" s="89"/>
      <c r="C128" s="94"/>
      <c r="D128" s="103"/>
      <c r="E128" s="106" t="s">
        <v>62</v>
      </c>
      <c r="F128" s="54"/>
      <c r="G128" s="166"/>
      <c r="H128" s="79"/>
      <c r="I128" s="80"/>
      <c r="J128" s="81"/>
      <c r="K128" s="82"/>
      <c r="L128" s="199"/>
      <c r="M128" s="83"/>
    </row>
    <row r="129" spans="2:13" ht="10.5" customHeight="1">
      <c r="B129" s="89"/>
      <c r="C129" s="100"/>
      <c r="D129" s="107"/>
      <c r="E129" s="108"/>
      <c r="F129" s="61"/>
      <c r="G129" s="166"/>
      <c r="H129" s="79"/>
      <c r="I129" s="80"/>
      <c r="J129" s="81"/>
      <c r="K129" s="109">
        <f>ROUND(SUM(K122:K127),2)</f>
        <v>0</v>
      </c>
      <c r="L129" s="214">
        <f>SUM(L122:L127)</f>
        <v>0</v>
      </c>
      <c r="M129" s="65">
        <f>IF(K$364=0,0,100*K129/K$364)</f>
        <v>0</v>
      </c>
    </row>
    <row r="130" spans="2:13" ht="10.5" customHeight="1">
      <c r="B130" s="89"/>
      <c r="C130" s="67" t="s">
        <v>30</v>
      </c>
      <c r="D130" s="52"/>
      <c r="E130" s="69"/>
      <c r="F130" s="54"/>
      <c r="G130" s="166"/>
      <c r="H130" s="79"/>
      <c r="I130" s="80"/>
      <c r="J130" s="81"/>
      <c r="K130" s="82"/>
      <c r="L130" s="201"/>
      <c r="M130" s="70"/>
    </row>
    <row r="131" spans="2:14" ht="10.5" customHeight="1">
      <c r="B131" s="71"/>
      <c r="C131" s="94"/>
      <c r="D131" s="104"/>
      <c r="E131" s="76"/>
      <c r="F131" s="77"/>
      <c r="G131" s="166"/>
      <c r="H131" s="120"/>
      <c r="I131" s="121"/>
      <c r="J131" s="122"/>
      <c r="K131" s="330">
        <f>K129+K121+K112+K102+K77</f>
        <v>0</v>
      </c>
      <c r="L131" s="202"/>
      <c r="M131" s="70"/>
      <c r="N131" s="50"/>
    </row>
    <row r="132" spans="2:13" ht="10.5" customHeight="1">
      <c r="B132" s="66" t="s">
        <v>102</v>
      </c>
      <c r="C132" s="101"/>
      <c r="D132" s="102"/>
      <c r="E132" s="369" t="s">
        <v>431</v>
      </c>
      <c r="F132" s="373"/>
      <c r="G132" s="345" t="s">
        <v>568</v>
      </c>
      <c r="H132" s="92" t="s">
        <v>448</v>
      </c>
      <c r="I132" s="329">
        <v>5602</v>
      </c>
      <c r="J132" s="87"/>
      <c r="K132" s="88">
        <f>J132*I132</f>
        <v>0</v>
      </c>
      <c r="L132" s="200">
        <f>IF(K$138=0,0,100*K132/K$138)</f>
        <v>0</v>
      </c>
      <c r="M132" s="70"/>
    </row>
    <row r="133" spans="2:13" ht="10.5" customHeight="1">
      <c r="B133" s="84"/>
      <c r="C133" s="123"/>
      <c r="D133" s="103"/>
      <c r="E133" s="369" t="s">
        <v>492</v>
      </c>
      <c r="F133" s="85"/>
      <c r="G133" s="410" t="s">
        <v>569</v>
      </c>
      <c r="H133" s="92" t="s">
        <v>33</v>
      </c>
      <c r="I133" s="329">
        <v>883</v>
      </c>
      <c r="J133" s="87"/>
      <c r="K133" s="88">
        <f>J133*I133</f>
        <v>0</v>
      </c>
      <c r="L133" s="200">
        <f>IF(K$138=0,0,100*K133/K$138)</f>
        <v>0</v>
      </c>
      <c r="M133" s="70"/>
    </row>
    <row r="134" spans="2:13" ht="10.5" customHeight="1">
      <c r="B134" s="84"/>
      <c r="C134" s="123"/>
      <c r="D134" s="103"/>
      <c r="E134" s="364"/>
      <c r="F134" s="85"/>
      <c r="G134" s="345"/>
      <c r="H134" s="92"/>
      <c r="I134" s="329"/>
      <c r="J134" s="87"/>
      <c r="K134" s="88">
        <f>J134*I134</f>
        <v>0</v>
      </c>
      <c r="L134" s="200"/>
      <c r="M134" s="70"/>
    </row>
    <row r="135" spans="2:13" ht="10.5" customHeight="1">
      <c r="B135" s="84"/>
      <c r="C135" s="74" t="s">
        <v>103</v>
      </c>
      <c r="D135" s="103"/>
      <c r="E135" s="369" t="s">
        <v>494</v>
      </c>
      <c r="F135" s="367"/>
      <c r="G135" s="345">
        <v>72107</v>
      </c>
      <c r="H135" s="92" t="s">
        <v>182</v>
      </c>
      <c r="I135" s="329">
        <v>128</v>
      </c>
      <c r="J135" s="93"/>
      <c r="K135" s="88">
        <f>J135*I135</f>
        <v>0</v>
      </c>
      <c r="L135" s="200">
        <f>IF(K$138=0,0,100*K135/K$138)</f>
        <v>0</v>
      </c>
      <c r="M135" s="70"/>
    </row>
    <row r="136" spans="2:13" ht="10.5" customHeight="1">
      <c r="B136" s="84"/>
      <c r="C136" s="123"/>
      <c r="D136" s="103"/>
      <c r="E136" s="436" t="s">
        <v>493</v>
      </c>
      <c r="F136" s="437"/>
      <c r="G136" s="346">
        <v>72105</v>
      </c>
      <c r="H136" s="92" t="s">
        <v>182</v>
      </c>
      <c r="I136" s="329">
        <v>20.3</v>
      </c>
      <c r="J136" s="87"/>
      <c r="K136" s="88">
        <f>J136*I136</f>
        <v>0</v>
      </c>
      <c r="L136" s="200">
        <f>IF(K$138=0,0,100*K136/K$138)</f>
        <v>0</v>
      </c>
      <c r="M136" s="124"/>
    </row>
    <row r="137" spans="2:13" ht="10.5" customHeight="1">
      <c r="B137" s="84"/>
      <c r="C137" s="123"/>
      <c r="D137" s="113"/>
      <c r="E137" s="106" t="s">
        <v>62</v>
      </c>
      <c r="F137" s="54"/>
      <c r="G137" s="166"/>
      <c r="H137" s="125"/>
      <c r="I137" s="126"/>
      <c r="J137" s="127"/>
      <c r="K137" s="128"/>
      <c r="L137" s="203"/>
      <c r="M137" s="194"/>
    </row>
    <row r="138" spans="2:14" ht="10.5" customHeight="1">
      <c r="B138" s="84"/>
      <c r="C138" s="129"/>
      <c r="D138" s="130"/>
      <c r="E138" s="108"/>
      <c r="F138" s="61"/>
      <c r="G138" s="166"/>
      <c r="H138" s="125"/>
      <c r="I138" s="126"/>
      <c r="J138" s="127"/>
      <c r="K138" s="109">
        <f>ROUND(SUM(K132:K136),2)</f>
        <v>0</v>
      </c>
      <c r="L138" s="214">
        <f>SUM(L132:L136)</f>
        <v>0</v>
      </c>
      <c r="M138" s="65">
        <f>IF(K$364=0,0,100*K138/K$364)</f>
        <v>0</v>
      </c>
      <c r="N138" s="131"/>
    </row>
    <row r="139" spans="2:13" ht="10.5" customHeight="1">
      <c r="B139" s="84"/>
      <c r="C139" s="123"/>
      <c r="D139" s="113"/>
      <c r="E139" s="105" t="s">
        <v>104</v>
      </c>
      <c r="F139" s="85"/>
      <c r="G139" s="345"/>
      <c r="H139" s="92" t="s">
        <v>33</v>
      </c>
      <c r="I139" s="86"/>
      <c r="J139" s="87"/>
      <c r="K139" s="88">
        <f aca="true" t="shared" si="15" ref="K139:K147">J139*I139</f>
        <v>0</v>
      </c>
      <c r="L139" s="200">
        <f aca="true" t="shared" si="16" ref="L139:L147">IF(K$149=0,0,100*K139/K$149)</f>
        <v>0</v>
      </c>
      <c r="M139" s="70"/>
    </row>
    <row r="140" spans="2:13" ht="10.5" customHeight="1">
      <c r="B140" s="71" t="s">
        <v>109</v>
      </c>
      <c r="C140" s="123"/>
      <c r="D140" s="113"/>
      <c r="E140" s="105" t="s">
        <v>105</v>
      </c>
      <c r="F140" s="85"/>
      <c r="G140" s="345"/>
      <c r="H140" s="92" t="s">
        <v>33</v>
      </c>
      <c r="I140" s="86"/>
      <c r="J140" s="87"/>
      <c r="K140" s="88">
        <f t="shared" si="15"/>
        <v>0</v>
      </c>
      <c r="L140" s="200">
        <f t="shared" si="16"/>
        <v>0</v>
      </c>
      <c r="M140" s="70"/>
    </row>
    <row r="141" spans="2:13" ht="10.5" customHeight="1">
      <c r="B141" s="71" t="s">
        <v>111</v>
      </c>
      <c r="C141" s="123"/>
      <c r="D141" s="113"/>
      <c r="E141" s="105" t="s">
        <v>106</v>
      </c>
      <c r="F141" s="85"/>
      <c r="G141" s="345"/>
      <c r="H141" s="92" t="s">
        <v>33</v>
      </c>
      <c r="I141" s="86"/>
      <c r="J141" s="87"/>
      <c r="K141" s="88">
        <f t="shared" si="15"/>
        <v>0</v>
      </c>
      <c r="L141" s="200">
        <f t="shared" si="16"/>
        <v>0</v>
      </c>
      <c r="M141" s="70"/>
    </row>
    <row r="142" spans="2:13" ht="10.5" customHeight="1">
      <c r="B142" s="71" t="s">
        <v>25</v>
      </c>
      <c r="C142" s="94" t="s">
        <v>107</v>
      </c>
      <c r="D142" s="103"/>
      <c r="E142" s="369" t="s">
        <v>465</v>
      </c>
      <c r="F142" s="85"/>
      <c r="G142" s="345" t="s">
        <v>467</v>
      </c>
      <c r="H142" s="92" t="s">
        <v>33</v>
      </c>
      <c r="I142" s="86">
        <v>295</v>
      </c>
      <c r="J142" s="87"/>
      <c r="K142" s="88">
        <f t="shared" si="15"/>
        <v>0</v>
      </c>
      <c r="L142" s="200">
        <f t="shared" si="16"/>
        <v>0</v>
      </c>
      <c r="M142" s="70"/>
    </row>
    <row r="143" spans="2:13" ht="10.5" customHeight="1">
      <c r="B143" s="71" t="s">
        <v>113</v>
      </c>
      <c r="C143" s="94"/>
      <c r="D143" s="103" t="s">
        <v>108</v>
      </c>
      <c r="E143" s="369" t="s">
        <v>466</v>
      </c>
      <c r="F143" s="85"/>
      <c r="G143" s="345" t="s">
        <v>467</v>
      </c>
      <c r="H143" s="92" t="s">
        <v>33</v>
      </c>
      <c r="I143" s="97">
        <v>58</v>
      </c>
      <c r="J143" s="87"/>
      <c r="K143" s="88">
        <f t="shared" si="15"/>
        <v>0</v>
      </c>
      <c r="L143" s="200">
        <f t="shared" si="16"/>
        <v>0</v>
      </c>
      <c r="M143" s="70"/>
    </row>
    <row r="144" spans="2:13" ht="10.5" customHeight="1">
      <c r="B144" s="71" t="s">
        <v>115</v>
      </c>
      <c r="C144" s="94"/>
      <c r="D144" s="104"/>
      <c r="E144" s="369" t="s">
        <v>110</v>
      </c>
      <c r="F144" s="85"/>
      <c r="G144" s="345"/>
      <c r="H144" s="92" t="s">
        <v>33</v>
      </c>
      <c r="I144" s="86"/>
      <c r="J144" s="87"/>
      <c r="K144" s="88">
        <f t="shared" si="15"/>
        <v>0</v>
      </c>
      <c r="L144" s="200">
        <f t="shared" si="16"/>
        <v>0</v>
      </c>
      <c r="M144" s="70"/>
    </row>
    <row r="145" spans="2:13" ht="10.5" customHeight="1">
      <c r="B145" s="71"/>
      <c r="C145" s="94"/>
      <c r="D145" s="104"/>
      <c r="E145" s="369" t="s">
        <v>112</v>
      </c>
      <c r="F145" s="85"/>
      <c r="G145" s="345"/>
      <c r="H145" s="92" t="s">
        <v>33</v>
      </c>
      <c r="I145" s="86"/>
      <c r="J145" s="87"/>
      <c r="K145" s="88">
        <f t="shared" si="15"/>
        <v>0</v>
      </c>
      <c r="L145" s="200">
        <f t="shared" si="16"/>
        <v>0</v>
      </c>
      <c r="M145" s="70"/>
    </row>
    <row r="146" spans="2:13" ht="10.5" customHeight="1">
      <c r="B146" s="71"/>
      <c r="C146" s="94"/>
      <c r="D146" s="104"/>
      <c r="E146" s="369" t="s">
        <v>559</v>
      </c>
      <c r="F146" s="85"/>
      <c r="G146" s="345"/>
      <c r="H146" s="92" t="s">
        <v>33</v>
      </c>
      <c r="I146" s="86"/>
      <c r="J146" s="87"/>
      <c r="K146" s="88">
        <f t="shared" si="15"/>
        <v>0</v>
      </c>
      <c r="L146" s="200">
        <f t="shared" si="16"/>
        <v>0</v>
      </c>
      <c r="M146" s="70"/>
    </row>
    <row r="147" spans="2:13" ht="10.5" customHeight="1">
      <c r="B147" s="71"/>
      <c r="C147" s="133"/>
      <c r="D147" s="113"/>
      <c r="E147" s="434" t="s">
        <v>114</v>
      </c>
      <c r="F147" s="435"/>
      <c r="G147" s="346"/>
      <c r="H147" s="92"/>
      <c r="I147" s="86"/>
      <c r="J147" s="87"/>
      <c r="K147" s="88">
        <f t="shared" si="15"/>
        <v>0</v>
      </c>
      <c r="L147" s="200">
        <f t="shared" si="16"/>
        <v>0</v>
      </c>
      <c r="M147" s="70"/>
    </row>
    <row r="148" spans="2:13" ht="10.5" customHeight="1">
      <c r="B148" s="71"/>
      <c r="C148" s="94"/>
      <c r="D148" s="103"/>
      <c r="E148" s="106" t="s">
        <v>62</v>
      </c>
      <c r="F148" s="54"/>
      <c r="G148" s="166"/>
      <c r="H148" s="79"/>
      <c r="I148" s="80"/>
      <c r="J148" s="81"/>
      <c r="K148" s="82"/>
      <c r="L148" s="199"/>
      <c r="M148" s="83"/>
    </row>
    <row r="149" spans="2:13" ht="10.5" customHeight="1">
      <c r="B149" s="221"/>
      <c r="C149" s="100"/>
      <c r="D149" s="107"/>
      <c r="E149" s="108"/>
      <c r="F149" s="61"/>
      <c r="G149" s="160"/>
      <c r="H149" s="229"/>
      <c r="I149" s="116"/>
      <c r="J149" s="155"/>
      <c r="K149" s="109">
        <f>ROUND(SUM(K139:K147),2)</f>
        <v>0</v>
      </c>
      <c r="L149" s="214">
        <f>SUM(L139:L147)</f>
        <v>0</v>
      </c>
      <c r="M149" s="65">
        <f>IF(K$364=0,0,100*K149/K$364)</f>
        <v>0</v>
      </c>
    </row>
    <row r="150" spans="2:13" ht="10.5" customHeight="1">
      <c r="B150" s="222">
        <v>5</v>
      </c>
      <c r="C150" s="67"/>
      <c r="D150" s="68"/>
      <c r="E150" s="91" t="s">
        <v>116</v>
      </c>
      <c r="F150" s="85"/>
      <c r="G150" s="344"/>
      <c r="H150" s="276" t="s">
        <v>33</v>
      </c>
      <c r="I150" s="86"/>
      <c r="J150" s="87"/>
      <c r="K150" s="88">
        <f>I150*J150</f>
        <v>0</v>
      </c>
      <c r="L150" s="200">
        <f>IF(K$155=0,0,100*K150/K$155)</f>
        <v>0</v>
      </c>
      <c r="M150" s="134"/>
    </row>
    <row r="151" spans="2:13" ht="10.5" customHeight="1">
      <c r="B151" s="132"/>
      <c r="C151" s="123"/>
      <c r="D151" s="135"/>
      <c r="E151" s="137" t="s">
        <v>117</v>
      </c>
      <c r="F151" s="61"/>
      <c r="G151" s="344"/>
      <c r="H151" s="92" t="s">
        <v>33</v>
      </c>
      <c r="I151" s="86"/>
      <c r="J151" s="87"/>
      <c r="K151" s="88">
        <f>I151*J151</f>
        <v>0</v>
      </c>
      <c r="L151" s="200">
        <f>IF(K$155=0,0,100*K151/K$155)</f>
        <v>0</v>
      </c>
      <c r="M151" s="136"/>
    </row>
    <row r="152" spans="2:13" ht="10.5" customHeight="1">
      <c r="B152" s="71" t="s">
        <v>109</v>
      </c>
      <c r="C152" s="94" t="s">
        <v>118</v>
      </c>
      <c r="D152" s="135"/>
      <c r="E152" s="434" t="s">
        <v>119</v>
      </c>
      <c r="F152" s="435"/>
      <c r="G152" s="346"/>
      <c r="H152" s="92"/>
      <c r="I152" s="86"/>
      <c r="J152" s="87"/>
      <c r="K152" s="88">
        <f>I152*J152</f>
        <v>0</v>
      </c>
      <c r="L152" s="200">
        <f>IF(K$155=0,0,100*K152/K$155)</f>
        <v>0</v>
      </c>
      <c r="M152" s="136"/>
    </row>
    <row r="153" spans="2:13" ht="10.5" customHeight="1">
      <c r="B153" s="71" t="s">
        <v>111</v>
      </c>
      <c r="C153" s="94"/>
      <c r="D153" s="75"/>
      <c r="E153" s="137"/>
      <c r="F153" s="61"/>
      <c r="G153" s="344"/>
      <c r="H153" s="92"/>
      <c r="I153" s="86"/>
      <c r="J153" s="87"/>
      <c r="K153" s="88">
        <f>I153*J153</f>
        <v>0</v>
      </c>
      <c r="L153" s="200">
        <f>IF(K$155=0,0,100*K153/K$155)</f>
        <v>0</v>
      </c>
      <c r="M153" s="138"/>
    </row>
    <row r="154" spans="2:13" ht="10.5" customHeight="1">
      <c r="B154" s="71" t="s">
        <v>25</v>
      </c>
      <c r="C154" s="94"/>
      <c r="D154" s="75"/>
      <c r="E154" s="106" t="s">
        <v>62</v>
      </c>
      <c r="F154" s="54"/>
      <c r="G154" s="166"/>
      <c r="H154" s="79"/>
      <c r="I154" s="80"/>
      <c r="J154" s="81"/>
      <c r="K154" s="82"/>
      <c r="L154" s="199"/>
      <c r="M154" s="83"/>
    </row>
    <row r="155" spans="2:13" ht="10.5" customHeight="1">
      <c r="B155" s="71" t="s">
        <v>113</v>
      </c>
      <c r="C155" s="94"/>
      <c r="D155" s="75"/>
      <c r="E155" s="108"/>
      <c r="F155" s="61"/>
      <c r="G155" s="166"/>
      <c r="H155" s="79"/>
      <c r="I155" s="80"/>
      <c r="J155" s="81"/>
      <c r="K155" s="109">
        <f>ROUND(SUM(K150:K153),2)</f>
        <v>0</v>
      </c>
      <c r="L155" s="214">
        <f>SUM(L150:L153)</f>
        <v>0</v>
      </c>
      <c r="M155" s="65">
        <f>IF(K$364=0,0,100*K155/K$364)</f>
        <v>0</v>
      </c>
    </row>
    <row r="156" spans="2:13" ht="10.5" customHeight="1">
      <c r="B156" s="71" t="s">
        <v>115</v>
      </c>
      <c r="C156" s="67" t="s">
        <v>30</v>
      </c>
      <c r="D156" s="52"/>
      <c r="E156" s="69"/>
      <c r="F156" s="54"/>
      <c r="G156" s="166"/>
      <c r="H156" s="79"/>
      <c r="I156" s="80"/>
      <c r="J156" s="81"/>
      <c r="K156" s="82"/>
      <c r="L156" s="201"/>
      <c r="M156" s="70"/>
    </row>
    <row r="157" spans="2:13" ht="10.5" customHeight="1">
      <c r="B157" s="71"/>
      <c r="C157" s="100"/>
      <c r="D157" s="59"/>
      <c r="E157" s="60"/>
      <c r="F157" s="61"/>
      <c r="G157" s="160"/>
      <c r="H157" s="115"/>
      <c r="I157" s="116"/>
      <c r="J157" s="117"/>
      <c r="K157" s="109">
        <f>K155+K149+K138</f>
        <v>0</v>
      </c>
      <c r="L157" s="204"/>
      <c r="M157" s="124"/>
    </row>
    <row r="158" spans="2:13" ht="10.5" customHeight="1">
      <c r="B158" s="66" t="s">
        <v>120</v>
      </c>
      <c r="C158" s="101"/>
      <c r="D158" s="102"/>
      <c r="E158" s="105" t="s">
        <v>497</v>
      </c>
      <c r="F158" s="85"/>
      <c r="G158" s="345">
        <v>5974</v>
      </c>
      <c r="H158" s="92" t="s">
        <v>33</v>
      </c>
      <c r="I158" s="329">
        <v>2050</v>
      </c>
      <c r="J158" s="87"/>
      <c r="K158" s="88">
        <f aca="true" t="shared" si="17" ref="K158:K164">J158*I158</f>
        <v>0</v>
      </c>
      <c r="L158" s="205">
        <f aca="true" t="shared" si="18" ref="L158:L164">IF(K$166=0,0,100*K158/K$166)</f>
        <v>0</v>
      </c>
      <c r="M158" s="70"/>
    </row>
    <row r="159" spans="2:13" ht="10.5" customHeight="1">
      <c r="B159" s="71"/>
      <c r="C159" s="94"/>
      <c r="D159" s="103"/>
      <c r="E159" s="369" t="s">
        <v>495</v>
      </c>
      <c r="F159" s="85"/>
      <c r="G159" s="345">
        <v>5982</v>
      </c>
      <c r="H159" s="92" t="s">
        <v>33</v>
      </c>
      <c r="I159" s="329">
        <v>2050</v>
      </c>
      <c r="J159" s="87"/>
      <c r="K159" s="88">
        <f t="shared" si="17"/>
        <v>0</v>
      </c>
      <c r="L159" s="200">
        <f t="shared" si="18"/>
        <v>0</v>
      </c>
      <c r="M159" s="70"/>
    </row>
    <row r="160" spans="2:13" ht="10.5" customHeight="1">
      <c r="B160" s="71"/>
      <c r="C160" s="74" t="s">
        <v>121</v>
      </c>
      <c r="D160" s="139" t="s">
        <v>122</v>
      </c>
      <c r="E160" s="105" t="s">
        <v>499</v>
      </c>
      <c r="F160" s="85"/>
      <c r="G160" s="345">
        <v>5995</v>
      </c>
      <c r="H160" s="92" t="s">
        <v>33</v>
      </c>
      <c r="I160" s="329">
        <v>2050</v>
      </c>
      <c r="J160" s="93"/>
      <c r="K160" s="88">
        <f t="shared" si="17"/>
        <v>0</v>
      </c>
      <c r="L160" s="200">
        <f t="shared" si="18"/>
        <v>0</v>
      </c>
      <c r="M160" s="70"/>
    </row>
    <row r="161" spans="2:13" ht="10.5" customHeight="1">
      <c r="B161" s="71"/>
      <c r="C161" s="94"/>
      <c r="D161" s="139" t="s">
        <v>124</v>
      </c>
      <c r="E161" s="105" t="s">
        <v>125</v>
      </c>
      <c r="F161" s="85"/>
      <c r="G161" s="345"/>
      <c r="H161" s="92" t="s">
        <v>33</v>
      </c>
      <c r="I161" s="86"/>
      <c r="J161" s="87"/>
      <c r="K161" s="88">
        <f t="shared" si="17"/>
        <v>0</v>
      </c>
      <c r="L161" s="200">
        <f t="shared" si="18"/>
        <v>0</v>
      </c>
      <c r="M161" s="70"/>
    </row>
    <row r="162" spans="2:13" ht="10.5" customHeight="1">
      <c r="B162" s="71"/>
      <c r="C162" s="94"/>
      <c r="D162" s="103"/>
      <c r="E162" s="105" t="s">
        <v>127</v>
      </c>
      <c r="F162" s="85"/>
      <c r="G162" s="345"/>
      <c r="H162" s="92" t="s">
        <v>33</v>
      </c>
      <c r="I162" s="86"/>
      <c r="J162" s="87"/>
      <c r="K162" s="88">
        <f t="shared" si="17"/>
        <v>0</v>
      </c>
      <c r="L162" s="200">
        <f t="shared" si="18"/>
        <v>0</v>
      </c>
      <c r="M162" s="70"/>
    </row>
    <row r="163" spans="2:13" ht="10.5" customHeight="1">
      <c r="B163" s="71"/>
      <c r="C163" s="133"/>
      <c r="D163" s="113"/>
      <c r="E163" s="105" t="s">
        <v>129</v>
      </c>
      <c r="F163" s="85"/>
      <c r="G163" s="345"/>
      <c r="H163" s="92" t="s">
        <v>33</v>
      </c>
      <c r="I163" s="86"/>
      <c r="J163" s="87"/>
      <c r="K163" s="88">
        <f t="shared" si="17"/>
        <v>0</v>
      </c>
      <c r="L163" s="200">
        <f t="shared" si="18"/>
        <v>0</v>
      </c>
      <c r="M163" s="70"/>
    </row>
    <row r="164" spans="2:13" ht="10.5" customHeight="1">
      <c r="B164" s="89"/>
      <c r="C164" s="133"/>
      <c r="D164" s="113"/>
      <c r="E164" s="434" t="s">
        <v>130</v>
      </c>
      <c r="F164" s="435"/>
      <c r="G164" s="346"/>
      <c r="H164" s="92"/>
      <c r="I164" s="86"/>
      <c r="J164" s="87"/>
      <c r="K164" s="88">
        <f t="shared" si="17"/>
        <v>0</v>
      </c>
      <c r="L164" s="200">
        <f t="shared" si="18"/>
        <v>0</v>
      </c>
      <c r="M164" s="70"/>
    </row>
    <row r="165" spans="2:13" ht="10.5" customHeight="1">
      <c r="B165" s="71"/>
      <c r="C165" s="94"/>
      <c r="D165" s="103"/>
      <c r="E165" s="106" t="s">
        <v>62</v>
      </c>
      <c r="F165" s="54"/>
      <c r="G165" s="166"/>
      <c r="H165" s="79"/>
      <c r="I165" s="80"/>
      <c r="J165" s="81"/>
      <c r="K165" s="82"/>
      <c r="L165" s="199"/>
      <c r="M165" s="83"/>
    </row>
    <row r="166" spans="2:13" ht="10.5" customHeight="1">
      <c r="B166" s="71"/>
      <c r="C166" s="100"/>
      <c r="D166" s="107"/>
      <c r="E166" s="108"/>
      <c r="F166" s="61"/>
      <c r="G166" s="160"/>
      <c r="H166" s="115"/>
      <c r="I166" s="116"/>
      <c r="J166" s="117"/>
      <c r="K166" s="109">
        <f>ROUND(SUM(K158:K164),2)</f>
        <v>0</v>
      </c>
      <c r="L166" s="214">
        <f>SUM(L158:L164)</f>
        <v>0</v>
      </c>
      <c r="M166" s="65">
        <f>IF(K$364=0,0,100*K166/K$364)</f>
        <v>0</v>
      </c>
    </row>
    <row r="167" spans="2:13" ht="10.5" customHeight="1">
      <c r="B167" s="71"/>
      <c r="C167" s="94"/>
      <c r="D167" s="103"/>
      <c r="E167" s="137" t="s">
        <v>498</v>
      </c>
      <c r="F167" s="61"/>
      <c r="G167" s="344">
        <v>5974</v>
      </c>
      <c r="H167" s="141" t="s">
        <v>33</v>
      </c>
      <c r="I167" s="86">
        <v>140.85</v>
      </c>
      <c r="J167" s="87"/>
      <c r="K167" s="88">
        <f aca="true" t="shared" si="19" ref="K167:K174">J167*I167</f>
        <v>0</v>
      </c>
      <c r="L167" s="200">
        <f aca="true" t="shared" si="20" ref="L167:L174">IF(K$176=0,0,100*K167/K$176)</f>
        <v>0</v>
      </c>
      <c r="M167" s="140"/>
    </row>
    <row r="168" spans="2:13" ht="10.5" customHeight="1">
      <c r="B168" s="224"/>
      <c r="C168" s="94"/>
      <c r="D168" s="103"/>
      <c r="E168" s="357" t="s">
        <v>503</v>
      </c>
      <c r="F168" s="61"/>
      <c r="G168" s="344">
        <v>5984</v>
      </c>
      <c r="H168" s="141" t="s">
        <v>33</v>
      </c>
      <c r="I168" s="86">
        <v>140.85</v>
      </c>
      <c r="J168" s="87"/>
      <c r="K168" s="88">
        <f t="shared" si="19"/>
        <v>0</v>
      </c>
      <c r="L168" s="200">
        <f t="shared" si="20"/>
        <v>0</v>
      </c>
      <c r="M168" s="140"/>
    </row>
    <row r="169" spans="2:13" ht="10.5" customHeight="1">
      <c r="B169" s="224"/>
      <c r="C169" s="94"/>
      <c r="D169" s="103"/>
      <c r="E169" s="357" t="s">
        <v>501</v>
      </c>
      <c r="F169" s="61"/>
      <c r="G169" s="344" t="s">
        <v>502</v>
      </c>
      <c r="H169" s="141" t="s">
        <v>33</v>
      </c>
      <c r="I169" s="97">
        <v>140.85</v>
      </c>
      <c r="J169" s="93"/>
      <c r="K169" s="88">
        <f t="shared" si="19"/>
        <v>0</v>
      </c>
      <c r="L169" s="200">
        <f t="shared" si="20"/>
        <v>0</v>
      </c>
      <c r="M169" s="140"/>
    </row>
    <row r="170" spans="2:13" ht="10.5" customHeight="1">
      <c r="B170" s="89"/>
      <c r="C170" s="94"/>
      <c r="D170" s="103"/>
      <c r="E170" s="137" t="s">
        <v>303</v>
      </c>
      <c r="F170" s="61"/>
      <c r="G170" s="344"/>
      <c r="H170" s="141" t="s">
        <v>33</v>
      </c>
      <c r="I170" s="86"/>
      <c r="J170" s="87"/>
      <c r="K170" s="88">
        <f t="shared" si="19"/>
        <v>0</v>
      </c>
      <c r="L170" s="200">
        <f t="shared" si="20"/>
        <v>0</v>
      </c>
      <c r="M170" s="140"/>
    </row>
    <row r="171" spans="2:13" ht="10.5" customHeight="1">
      <c r="B171" s="71"/>
      <c r="C171" s="94" t="s">
        <v>131</v>
      </c>
      <c r="D171" s="103" t="s">
        <v>132</v>
      </c>
      <c r="E171" s="137" t="s">
        <v>304</v>
      </c>
      <c r="F171" s="61"/>
      <c r="G171" s="344"/>
      <c r="H171" s="141" t="s">
        <v>33</v>
      </c>
      <c r="I171" s="86"/>
      <c r="J171" s="87"/>
      <c r="K171" s="88">
        <f t="shared" si="19"/>
        <v>0</v>
      </c>
      <c r="L171" s="200">
        <f t="shared" si="20"/>
        <v>0</v>
      </c>
      <c r="M171" s="140"/>
    </row>
    <row r="172" spans="2:13" ht="10.5" customHeight="1">
      <c r="B172" s="71"/>
      <c r="C172" s="94"/>
      <c r="D172" s="103"/>
      <c r="E172" s="137" t="s">
        <v>305</v>
      </c>
      <c r="F172" s="61"/>
      <c r="G172" s="344"/>
      <c r="H172" s="141" t="s">
        <v>84</v>
      </c>
      <c r="I172" s="86"/>
      <c r="J172" s="87"/>
      <c r="K172" s="88">
        <f t="shared" si="19"/>
        <v>0</v>
      </c>
      <c r="L172" s="200">
        <f t="shared" si="20"/>
        <v>0</v>
      </c>
      <c r="M172" s="140"/>
    </row>
    <row r="173" spans="2:13" ht="10.5" customHeight="1">
      <c r="B173" s="71"/>
      <c r="C173" s="94"/>
      <c r="D173" s="103"/>
      <c r="E173" s="137" t="s">
        <v>306</v>
      </c>
      <c r="F173" s="61"/>
      <c r="G173" s="344"/>
      <c r="H173" s="141" t="s">
        <v>33</v>
      </c>
      <c r="I173" s="86"/>
      <c r="J173" s="87"/>
      <c r="K173" s="88">
        <f t="shared" si="19"/>
        <v>0</v>
      </c>
      <c r="L173" s="200">
        <f t="shared" si="20"/>
        <v>0</v>
      </c>
      <c r="M173" s="140"/>
    </row>
    <row r="174" spans="2:13" ht="10.5" customHeight="1">
      <c r="B174" s="89"/>
      <c r="C174" s="94"/>
      <c r="D174" s="103"/>
      <c r="E174" s="434" t="s">
        <v>307</v>
      </c>
      <c r="F174" s="435"/>
      <c r="G174" s="346"/>
      <c r="H174" s="141"/>
      <c r="I174" s="86"/>
      <c r="J174" s="87"/>
      <c r="K174" s="88">
        <f t="shared" si="19"/>
        <v>0</v>
      </c>
      <c r="L174" s="200">
        <f t="shared" si="20"/>
        <v>0</v>
      </c>
      <c r="M174" s="142"/>
    </row>
    <row r="175" spans="2:13" ht="10.5" customHeight="1">
      <c r="B175" s="89"/>
      <c r="C175" s="94"/>
      <c r="D175" s="103"/>
      <c r="E175" s="106" t="s">
        <v>62</v>
      </c>
      <c r="F175" s="54"/>
      <c r="G175" s="166"/>
      <c r="H175" s="79"/>
      <c r="I175" s="80"/>
      <c r="J175" s="81"/>
      <c r="K175" s="143"/>
      <c r="L175" s="206"/>
      <c r="M175" s="144"/>
    </row>
    <row r="176" spans="2:13" ht="10.5" customHeight="1">
      <c r="B176" s="89"/>
      <c r="C176" s="94"/>
      <c r="D176" s="103"/>
      <c r="E176" s="108"/>
      <c r="F176" s="61"/>
      <c r="G176" s="166"/>
      <c r="H176" s="79"/>
      <c r="I176" s="80"/>
      <c r="J176" s="81"/>
      <c r="K176" s="109">
        <f>ROUND(SUM(K167:K174),2)</f>
        <v>0</v>
      </c>
      <c r="L176" s="214">
        <f>SUM(L167:L174)</f>
        <v>0</v>
      </c>
      <c r="M176" s="65">
        <f>IF(K$364=0,0,100*K176/K$364)</f>
        <v>0</v>
      </c>
    </row>
    <row r="177" spans="2:13" ht="10.5" customHeight="1">
      <c r="B177" s="145"/>
      <c r="C177" s="101"/>
      <c r="D177" s="102"/>
      <c r="E177" s="105" t="s">
        <v>498</v>
      </c>
      <c r="F177" s="85"/>
      <c r="G177" s="345">
        <v>5974</v>
      </c>
      <c r="H177" s="92" t="s">
        <v>33</v>
      </c>
      <c r="I177" s="329">
        <v>260</v>
      </c>
      <c r="J177" s="93"/>
      <c r="K177" s="88">
        <f aca="true" t="shared" si="21" ref="K177:K182">J177*I177</f>
        <v>0</v>
      </c>
      <c r="L177" s="200">
        <f aca="true" t="shared" si="22" ref="L177:L182">IF(K$184=0,0,100*K177/K$184)</f>
        <v>0</v>
      </c>
      <c r="M177" s="70"/>
    </row>
    <row r="178" spans="2:13" ht="10.5" customHeight="1">
      <c r="B178" s="89"/>
      <c r="C178" s="94"/>
      <c r="D178" s="103"/>
      <c r="E178" s="369" t="s">
        <v>496</v>
      </c>
      <c r="F178" s="85"/>
      <c r="G178" s="345">
        <v>5982</v>
      </c>
      <c r="H178" s="92" t="s">
        <v>33</v>
      </c>
      <c r="I178" s="329">
        <v>260</v>
      </c>
      <c r="J178" s="87"/>
      <c r="K178" s="88">
        <f t="shared" si="21"/>
        <v>0</v>
      </c>
      <c r="L178" s="200">
        <f t="shared" si="22"/>
        <v>0</v>
      </c>
      <c r="M178" s="70"/>
    </row>
    <row r="179" spans="2:13" ht="10.5" customHeight="1">
      <c r="B179" s="71" t="s">
        <v>123</v>
      </c>
      <c r="C179" s="74" t="s">
        <v>133</v>
      </c>
      <c r="D179" s="139" t="s">
        <v>122</v>
      </c>
      <c r="E179" s="105" t="s">
        <v>500</v>
      </c>
      <c r="F179" s="85"/>
      <c r="G179" s="345">
        <v>5995</v>
      </c>
      <c r="H179" s="92" t="s">
        <v>33</v>
      </c>
      <c r="I179" s="329">
        <v>260</v>
      </c>
      <c r="J179" s="87"/>
      <c r="K179" s="88">
        <f t="shared" si="21"/>
        <v>0</v>
      </c>
      <c r="L179" s="200">
        <f t="shared" si="22"/>
        <v>0</v>
      </c>
      <c r="M179" s="70"/>
    </row>
    <row r="180" spans="2:13" ht="10.5" customHeight="1">
      <c r="B180" s="71" t="s">
        <v>126</v>
      </c>
      <c r="C180" s="94"/>
      <c r="D180" s="139" t="s">
        <v>134</v>
      </c>
      <c r="E180" s="105" t="s">
        <v>135</v>
      </c>
      <c r="F180" s="85"/>
      <c r="G180" s="345"/>
      <c r="H180" s="92" t="s">
        <v>33</v>
      </c>
      <c r="I180" s="86"/>
      <c r="J180" s="87"/>
      <c r="K180" s="88">
        <f t="shared" si="21"/>
        <v>0</v>
      </c>
      <c r="L180" s="200">
        <f t="shared" si="22"/>
        <v>0</v>
      </c>
      <c r="M180" s="70"/>
    </row>
    <row r="181" spans="2:13" ht="10.5" customHeight="1">
      <c r="B181" s="71" t="s">
        <v>128</v>
      </c>
      <c r="C181" s="94"/>
      <c r="D181" s="103"/>
      <c r="E181" s="105" t="s">
        <v>136</v>
      </c>
      <c r="F181" s="85"/>
      <c r="G181" s="345"/>
      <c r="H181" s="92" t="s">
        <v>33</v>
      </c>
      <c r="I181" s="86"/>
      <c r="J181" s="87"/>
      <c r="K181" s="88">
        <f t="shared" si="21"/>
        <v>0</v>
      </c>
      <c r="L181" s="200">
        <f t="shared" si="22"/>
        <v>0</v>
      </c>
      <c r="M181" s="70"/>
    </row>
    <row r="182" spans="2:13" ht="10.5" customHeight="1">
      <c r="B182" s="89"/>
      <c r="C182" s="94"/>
      <c r="D182" s="103"/>
      <c r="E182" s="434" t="s">
        <v>137</v>
      </c>
      <c r="F182" s="435"/>
      <c r="G182" s="346"/>
      <c r="H182" s="92"/>
      <c r="I182" s="86"/>
      <c r="J182" s="87"/>
      <c r="K182" s="88">
        <f t="shared" si="21"/>
        <v>0</v>
      </c>
      <c r="L182" s="200">
        <f t="shared" si="22"/>
        <v>0</v>
      </c>
      <c r="M182" s="70"/>
    </row>
    <row r="183" spans="2:13" ht="10.5" customHeight="1">
      <c r="B183" s="71"/>
      <c r="C183" s="94"/>
      <c r="D183" s="103"/>
      <c r="E183" s="106" t="s">
        <v>62</v>
      </c>
      <c r="F183" s="54"/>
      <c r="G183" s="166"/>
      <c r="H183" s="79"/>
      <c r="I183" s="80"/>
      <c r="J183" s="81"/>
      <c r="K183" s="82"/>
      <c r="L183" s="199"/>
      <c r="M183" s="83"/>
    </row>
    <row r="184" spans="2:13" ht="10.5" customHeight="1">
      <c r="B184" s="71" t="s">
        <v>138</v>
      </c>
      <c r="C184" s="100"/>
      <c r="D184" s="107"/>
      <c r="E184" s="108"/>
      <c r="F184" s="61"/>
      <c r="G184" s="160"/>
      <c r="H184" s="115"/>
      <c r="I184" s="116"/>
      <c r="J184" s="117"/>
      <c r="K184" s="109">
        <f>ROUND(SUM(K177:K182),2)</f>
        <v>0</v>
      </c>
      <c r="L184" s="214">
        <f>SUM(L177:L182)</f>
        <v>0</v>
      </c>
      <c r="M184" s="65">
        <f>IF(K$364=0,0,100*K184/K$364)</f>
        <v>0</v>
      </c>
    </row>
    <row r="185" spans="2:13" ht="10.5" customHeight="1">
      <c r="B185" s="71" t="s">
        <v>139</v>
      </c>
      <c r="C185" s="101"/>
      <c r="D185" s="102"/>
      <c r="E185" s="369" t="s">
        <v>505</v>
      </c>
      <c r="F185" s="85"/>
      <c r="G185" s="345" t="s">
        <v>504</v>
      </c>
      <c r="H185" s="92" t="s">
        <v>33</v>
      </c>
      <c r="I185" s="86">
        <v>145.35</v>
      </c>
      <c r="J185" s="87"/>
      <c r="K185" s="88">
        <f>J185*I185</f>
        <v>0</v>
      </c>
      <c r="L185" s="200">
        <f>IF(K$191=0,0,100*K185/K$191)</f>
        <v>0</v>
      </c>
      <c r="M185" s="70"/>
    </row>
    <row r="186" spans="2:13" ht="10.5" customHeight="1">
      <c r="B186" s="71" t="s">
        <v>128</v>
      </c>
      <c r="C186" s="94"/>
      <c r="D186" s="103"/>
      <c r="E186" s="105" t="s">
        <v>140</v>
      </c>
      <c r="F186" s="85"/>
      <c r="G186" s="345"/>
      <c r="H186" s="92" t="s">
        <v>33</v>
      </c>
      <c r="I186" s="86"/>
      <c r="J186" s="87"/>
      <c r="K186" s="88">
        <f>J186*I186</f>
        <v>0</v>
      </c>
      <c r="L186" s="200">
        <f>IF(K$191=0,0,100*K186/K$191)</f>
        <v>0</v>
      </c>
      <c r="M186" s="70"/>
    </row>
    <row r="187" spans="2:13" ht="10.5" customHeight="1">
      <c r="B187" s="71"/>
      <c r="C187" s="74" t="s">
        <v>141</v>
      </c>
      <c r="D187" s="139" t="s">
        <v>142</v>
      </c>
      <c r="E187" s="105" t="s">
        <v>143</v>
      </c>
      <c r="F187" s="85"/>
      <c r="G187" s="345"/>
      <c r="H187" s="92" t="s">
        <v>33</v>
      </c>
      <c r="I187" s="86"/>
      <c r="J187" s="87"/>
      <c r="K187" s="88">
        <f>J187*I187</f>
        <v>0</v>
      </c>
      <c r="L187" s="200">
        <f>IF(K$191=0,0,100*K187/K$191)</f>
        <v>0</v>
      </c>
      <c r="M187" s="70"/>
    </row>
    <row r="188" spans="2:13" ht="10.5" customHeight="1">
      <c r="B188" s="71" t="s">
        <v>144</v>
      </c>
      <c r="C188" s="74"/>
      <c r="D188" s="139"/>
      <c r="E188" s="369" t="s">
        <v>506</v>
      </c>
      <c r="F188" s="85"/>
      <c r="G188" s="410" t="s">
        <v>560</v>
      </c>
      <c r="H188" s="92" t="s">
        <v>33</v>
      </c>
      <c r="I188" s="86">
        <v>140.67</v>
      </c>
      <c r="J188" s="87"/>
      <c r="K188" s="88">
        <f>J188*I188</f>
        <v>0</v>
      </c>
      <c r="L188" s="200">
        <f>IF(K$191=0,0,100*K188/K$191)</f>
        <v>0</v>
      </c>
      <c r="M188" s="70"/>
    </row>
    <row r="189" spans="2:13" ht="10.5" customHeight="1">
      <c r="B189" s="71" t="s">
        <v>145</v>
      </c>
      <c r="C189" s="94"/>
      <c r="D189" s="103"/>
      <c r="E189" s="434" t="s">
        <v>308</v>
      </c>
      <c r="F189" s="435"/>
      <c r="G189" s="346"/>
      <c r="H189" s="92"/>
      <c r="I189" s="86"/>
      <c r="J189" s="87"/>
      <c r="K189" s="88">
        <f>J189*I189</f>
        <v>0</v>
      </c>
      <c r="L189" s="200">
        <f>IF(K$191=0,0,100*K189/K$191)</f>
        <v>0</v>
      </c>
      <c r="M189" s="70"/>
    </row>
    <row r="190" spans="2:13" ht="10.5" customHeight="1">
      <c r="B190" s="71" t="s">
        <v>146</v>
      </c>
      <c r="C190" s="94"/>
      <c r="D190" s="103"/>
      <c r="E190" s="106" t="s">
        <v>62</v>
      </c>
      <c r="F190" s="54"/>
      <c r="G190" s="166"/>
      <c r="H190" s="79"/>
      <c r="I190" s="80"/>
      <c r="J190" s="81"/>
      <c r="K190" s="82"/>
      <c r="L190" s="199"/>
      <c r="M190" s="83"/>
    </row>
    <row r="191" spans="2:13" ht="10.5" customHeight="1">
      <c r="B191" s="71"/>
      <c r="C191" s="100"/>
      <c r="D191" s="107"/>
      <c r="E191" s="108"/>
      <c r="F191" s="61"/>
      <c r="G191" s="166"/>
      <c r="H191" s="79"/>
      <c r="I191" s="80"/>
      <c r="J191" s="81"/>
      <c r="K191" s="109">
        <f>ROUND(SUM(K185:K189),2)</f>
        <v>0</v>
      </c>
      <c r="L191" s="214">
        <f>SUM(L185:L189)</f>
        <v>0</v>
      </c>
      <c r="M191" s="65">
        <f>IF(K$364=0,0,100*K191/K$364)</f>
        <v>0</v>
      </c>
    </row>
    <row r="192" spans="2:13" ht="10.5" customHeight="1">
      <c r="B192" s="71" t="s">
        <v>25</v>
      </c>
      <c r="C192" s="101"/>
      <c r="D192" s="102"/>
      <c r="E192" s="105" t="s">
        <v>374</v>
      </c>
      <c r="F192" s="85"/>
      <c r="G192" s="345"/>
      <c r="H192" s="92" t="s">
        <v>33</v>
      </c>
      <c r="I192" s="86"/>
      <c r="J192" s="87"/>
      <c r="K192" s="88">
        <f aca="true" t="shared" si="23" ref="K192:K206">J192*I192</f>
        <v>0</v>
      </c>
      <c r="L192" s="200">
        <f aca="true" t="shared" si="24" ref="L192:L206">IF(K$208=0,0,100*K192/K$208)</f>
        <v>0</v>
      </c>
      <c r="M192" s="70"/>
    </row>
    <row r="193" spans="2:13" ht="10.5" customHeight="1">
      <c r="B193" s="71"/>
      <c r="C193" s="94"/>
      <c r="D193" s="103"/>
      <c r="E193" s="105" t="s">
        <v>432</v>
      </c>
      <c r="F193" s="85"/>
      <c r="G193" s="345" t="s">
        <v>433</v>
      </c>
      <c r="H193" s="92" t="s">
        <v>33</v>
      </c>
      <c r="I193" s="329">
        <v>2900</v>
      </c>
      <c r="J193" s="87"/>
      <c r="K193" s="88">
        <f>J193*I193</f>
        <v>0</v>
      </c>
      <c r="L193" s="200">
        <f t="shared" si="24"/>
        <v>0</v>
      </c>
      <c r="M193" s="70"/>
    </row>
    <row r="194" spans="2:13" ht="10.5" customHeight="1">
      <c r="B194" s="71" t="s">
        <v>147</v>
      </c>
      <c r="C194" s="94"/>
      <c r="D194" s="103"/>
      <c r="E194" s="105" t="s">
        <v>309</v>
      </c>
      <c r="F194" s="85"/>
      <c r="G194" s="345"/>
      <c r="H194" s="92" t="s">
        <v>33</v>
      </c>
      <c r="I194" s="86"/>
      <c r="J194" s="87"/>
      <c r="K194" s="88">
        <f t="shared" si="23"/>
        <v>0</v>
      </c>
      <c r="L194" s="200">
        <f t="shared" si="24"/>
        <v>0</v>
      </c>
      <c r="M194" s="70"/>
    </row>
    <row r="195" spans="2:13" ht="10.5" customHeight="1">
      <c r="B195" s="71" t="s">
        <v>44</v>
      </c>
      <c r="C195" s="94"/>
      <c r="D195" s="103"/>
      <c r="E195" s="105" t="s">
        <v>310</v>
      </c>
      <c r="F195" s="85"/>
      <c r="G195" s="345"/>
      <c r="H195" s="92" t="s">
        <v>33</v>
      </c>
      <c r="I195" s="86"/>
      <c r="J195" s="87"/>
      <c r="K195" s="88">
        <f t="shared" si="23"/>
        <v>0</v>
      </c>
      <c r="L195" s="200">
        <f t="shared" si="24"/>
        <v>0</v>
      </c>
      <c r="M195" s="70"/>
    </row>
    <row r="196" spans="2:13" ht="10.5" customHeight="1">
      <c r="B196" s="71"/>
      <c r="C196" s="94"/>
      <c r="D196" s="103"/>
      <c r="E196" s="105" t="s">
        <v>311</v>
      </c>
      <c r="F196" s="85"/>
      <c r="G196" s="345"/>
      <c r="H196" s="92" t="s">
        <v>33</v>
      </c>
      <c r="I196" s="86"/>
      <c r="J196" s="87"/>
      <c r="K196" s="88">
        <f t="shared" si="23"/>
        <v>0</v>
      </c>
      <c r="L196" s="200">
        <f t="shared" si="24"/>
        <v>0</v>
      </c>
      <c r="M196" s="70"/>
    </row>
    <row r="197" spans="2:13" ht="10.5" customHeight="1">
      <c r="B197" s="71"/>
      <c r="C197" s="94"/>
      <c r="D197" s="103"/>
      <c r="E197" s="105" t="s">
        <v>312</v>
      </c>
      <c r="F197" s="85"/>
      <c r="G197" s="345"/>
      <c r="H197" s="92" t="s">
        <v>33</v>
      </c>
      <c r="I197" s="86"/>
      <c r="J197" s="87"/>
      <c r="K197" s="88">
        <f t="shared" si="23"/>
        <v>0</v>
      </c>
      <c r="L197" s="200">
        <f t="shared" si="24"/>
        <v>0</v>
      </c>
      <c r="M197" s="70"/>
    </row>
    <row r="198" spans="2:13" ht="10.5" customHeight="1">
      <c r="B198" s="146"/>
      <c r="C198" s="94"/>
      <c r="D198" s="103"/>
      <c r="E198" s="105" t="s">
        <v>313</v>
      </c>
      <c r="F198" s="85"/>
      <c r="G198" s="345"/>
      <c r="H198" s="92" t="s">
        <v>33</v>
      </c>
      <c r="I198" s="86"/>
      <c r="J198" s="87"/>
      <c r="K198" s="88">
        <f t="shared" si="23"/>
        <v>0</v>
      </c>
      <c r="L198" s="200">
        <f t="shared" si="24"/>
        <v>0</v>
      </c>
      <c r="M198" s="70"/>
    </row>
    <row r="199" spans="2:13" ht="10.5" customHeight="1">
      <c r="B199" s="146"/>
      <c r="C199" s="74" t="s">
        <v>148</v>
      </c>
      <c r="D199" s="139" t="s">
        <v>149</v>
      </c>
      <c r="E199" s="105" t="s">
        <v>314</v>
      </c>
      <c r="F199" s="85"/>
      <c r="G199" s="345"/>
      <c r="H199" s="92" t="s">
        <v>33</v>
      </c>
      <c r="I199" s="86"/>
      <c r="J199" s="87"/>
      <c r="K199" s="88">
        <f t="shared" si="23"/>
        <v>0</v>
      </c>
      <c r="L199" s="200">
        <f t="shared" si="24"/>
        <v>0</v>
      </c>
      <c r="M199" s="70"/>
    </row>
    <row r="200" spans="2:13" ht="10.5" customHeight="1">
      <c r="B200" s="146"/>
      <c r="C200" s="94"/>
      <c r="D200" s="103"/>
      <c r="E200" s="105" t="s">
        <v>315</v>
      </c>
      <c r="F200" s="85"/>
      <c r="G200" s="345"/>
      <c r="H200" s="92" t="s">
        <v>33</v>
      </c>
      <c r="I200" s="86"/>
      <c r="J200" s="87"/>
      <c r="K200" s="88">
        <f t="shared" si="23"/>
        <v>0</v>
      </c>
      <c r="L200" s="200">
        <f t="shared" si="24"/>
        <v>0</v>
      </c>
      <c r="M200" s="70"/>
    </row>
    <row r="201" spans="2:13" ht="10.5" customHeight="1">
      <c r="B201" s="146"/>
      <c r="C201" s="94"/>
      <c r="D201" s="103"/>
      <c r="E201" s="105" t="s">
        <v>316</v>
      </c>
      <c r="F201" s="85"/>
      <c r="G201" s="345"/>
      <c r="H201" s="92" t="s">
        <v>33</v>
      </c>
      <c r="I201" s="86"/>
      <c r="J201" s="87"/>
      <c r="K201" s="88">
        <f t="shared" si="23"/>
        <v>0</v>
      </c>
      <c r="L201" s="200">
        <f t="shared" si="24"/>
        <v>0</v>
      </c>
      <c r="M201" s="70"/>
    </row>
    <row r="202" spans="2:13" ht="10.5" customHeight="1">
      <c r="B202" s="146"/>
      <c r="C202" s="94"/>
      <c r="D202" s="103"/>
      <c r="E202" s="105" t="s">
        <v>317</v>
      </c>
      <c r="F202" s="85"/>
      <c r="G202" s="345"/>
      <c r="H202" s="92" t="s">
        <v>33</v>
      </c>
      <c r="I202" s="86"/>
      <c r="J202" s="87"/>
      <c r="K202" s="88">
        <f t="shared" si="23"/>
        <v>0</v>
      </c>
      <c r="L202" s="200">
        <f t="shared" si="24"/>
        <v>0</v>
      </c>
      <c r="M202" s="70"/>
    </row>
    <row r="203" spans="2:13" ht="10.5" customHeight="1">
      <c r="B203" s="146"/>
      <c r="C203" s="94"/>
      <c r="D203" s="103"/>
      <c r="E203" s="105" t="s">
        <v>318</v>
      </c>
      <c r="F203" s="85"/>
      <c r="G203" s="345"/>
      <c r="H203" s="92" t="s">
        <v>33</v>
      </c>
      <c r="I203" s="86"/>
      <c r="J203" s="87"/>
      <c r="K203" s="88">
        <f t="shared" si="23"/>
        <v>0</v>
      </c>
      <c r="L203" s="200">
        <f t="shared" si="24"/>
        <v>0</v>
      </c>
      <c r="M203" s="70"/>
    </row>
    <row r="204" spans="2:13" ht="10.5" customHeight="1">
      <c r="B204" s="146"/>
      <c r="C204" s="94"/>
      <c r="D204" s="103"/>
      <c r="E204" s="105" t="s">
        <v>319</v>
      </c>
      <c r="F204" s="85"/>
      <c r="G204" s="345"/>
      <c r="H204" s="92" t="s">
        <v>33</v>
      </c>
      <c r="I204" s="86"/>
      <c r="J204" s="87"/>
      <c r="K204" s="88">
        <f t="shared" si="23"/>
        <v>0</v>
      </c>
      <c r="L204" s="200">
        <f t="shared" si="24"/>
        <v>0</v>
      </c>
      <c r="M204" s="70"/>
    </row>
    <row r="205" spans="2:13" ht="10.5" customHeight="1">
      <c r="B205" s="146"/>
      <c r="C205" s="94"/>
      <c r="D205" s="103"/>
      <c r="E205" s="105" t="s">
        <v>320</v>
      </c>
      <c r="F205" s="85"/>
      <c r="G205" s="345"/>
      <c r="H205" s="92" t="s">
        <v>33</v>
      </c>
      <c r="I205" s="86"/>
      <c r="J205" s="87"/>
      <c r="K205" s="88">
        <f t="shared" si="23"/>
        <v>0</v>
      </c>
      <c r="L205" s="200">
        <f t="shared" si="24"/>
        <v>0</v>
      </c>
      <c r="M205" s="70"/>
    </row>
    <row r="206" spans="2:13" ht="10.5" customHeight="1">
      <c r="B206" s="146"/>
      <c r="C206" s="94"/>
      <c r="D206" s="103"/>
      <c r="E206" s="434" t="s">
        <v>321</v>
      </c>
      <c r="F206" s="435"/>
      <c r="G206" s="346"/>
      <c r="H206" s="92"/>
      <c r="I206" s="86"/>
      <c r="J206" s="87"/>
      <c r="K206" s="88">
        <f t="shared" si="23"/>
        <v>0</v>
      </c>
      <c r="L206" s="200">
        <f t="shared" si="24"/>
        <v>0</v>
      </c>
      <c r="M206" s="70"/>
    </row>
    <row r="207" spans="2:13" ht="10.5" customHeight="1">
      <c r="B207" s="146"/>
      <c r="C207" s="94"/>
      <c r="D207" s="103"/>
      <c r="E207" s="106" t="s">
        <v>62</v>
      </c>
      <c r="F207" s="54"/>
      <c r="G207" s="166"/>
      <c r="H207" s="79"/>
      <c r="I207" s="80"/>
      <c r="J207" s="81"/>
      <c r="K207" s="82"/>
      <c r="L207" s="199"/>
      <c r="M207" s="83"/>
    </row>
    <row r="208" spans="2:13" ht="10.5" customHeight="1">
      <c r="B208" s="193"/>
      <c r="C208" s="100"/>
      <c r="D208" s="107"/>
      <c r="E208" s="108"/>
      <c r="F208" s="61"/>
      <c r="G208" s="160"/>
      <c r="H208" s="229"/>
      <c r="I208" s="116"/>
      <c r="J208" s="155"/>
      <c r="K208" s="109">
        <f>ROUND(SUM(K192:K206),2)</f>
        <v>0</v>
      </c>
      <c r="L208" s="214">
        <f>SUM(L192:L206)</f>
        <v>0</v>
      </c>
      <c r="M208" s="65">
        <f>IF(K$364=0,0,100*K208/K$364)</f>
        <v>0</v>
      </c>
    </row>
    <row r="209" spans="2:13" ht="10.5" customHeight="1">
      <c r="B209" s="66">
        <v>6</v>
      </c>
      <c r="C209" s="101"/>
      <c r="D209" s="102"/>
      <c r="E209" s="369" t="s">
        <v>512</v>
      </c>
      <c r="F209" s="85"/>
      <c r="G209" s="344" t="s">
        <v>491</v>
      </c>
      <c r="H209" s="276" t="s">
        <v>448</v>
      </c>
      <c r="I209" s="86">
        <v>1300</v>
      </c>
      <c r="J209" s="87"/>
      <c r="K209" s="88">
        <f aca="true" t="shared" si="25" ref="K209:K215">J209*I209</f>
        <v>0</v>
      </c>
      <c r="L209" s="200">
        <f aca="true" t="shared" si="26" ref="L209:L215">IF(K$217=0,0,100*K209/K$217)</f>
        <v>0</v>
      </c>
      <c r="M209" s="70"/>
    </row>
    <row r="210" spans="2:13" ht="10.5" customHeight="1">
      <c r="B210" s="146"/>
      <c r="C210" s="94"/>
      <c r="D210" s="103"/>
      <c r="E210" s="369" t="s">
        <v>387</v>
      </c>
      <c r="F210" s="85"/>
      <c r="G210" s="345" t="s">
        <v>430</v>
      </c>
      <c r="H210" s="92" t="s">
        <v>33</v>
      </c>
      <c r="I210" s="86">
        <v>1025</v>
      </c>
      <c r="J210" s="87"/>
      <c r="K210" s="88">
        <f t="shared" si="25"/>
        <v>0</v>
      </c>
      <c r="L210" s="200">
        <f t="shared" si="26"/>
        <v>0</v>
      </c>
      <c r="M210" s="70"/>
    </row>
    <row r="211" spans="2:13" ht="10.5" customHeight="1">
      <c r="B211" s="146"/>
      <c r="C211" s="146"/>
      <c r="D211" s="147"/>
      <c r="E211" s="105" t="s">
        <v>392</v>
      </c>
      <c r="F211" s="85"/>
      <c r="G211" s="345"/>
      <c r="H211" s="92" t="s">
        <v>33</v>
      </c>
      <c r="I211" s="86"/>
      <c r="J211" s="87"/>
      <c r="K211" s="88">
        <f t="shared" si="25"/>
        <v>0</v>
      </c>
      <c r="L211" s="200">
        <f t="shared" si="26"/>
        <v>0</v>
      </c>
      <c r="M211" s="70"/>
    </row>
    <row r="212" spans="2:13" ht="10.5" customHeight="1">
      <c r="B212" s="146"/>
      <c r="C212" s="74" t="s">
        <v>150</v>
      </c>
      <c r="D212" s="139" t="s">
        <v>122</v>
      </c>
      <c r="E212" s="105" t="s">
        <v>151</v>
      </c>
      <c r="F212" s="85"/>
      <c r="G212" s="345"/>
      <c r="H212" s="92" t="s">
        <v>33</v>
      </c>
      <c r="I212" s="86"/>
      <c r="J212" s="87"/>
      <c r="K212" s="88">
        <f t="shared" si="25"/>
        <v>0</v>
      </c>
      <c r="L212" s="200">
        <f t="shared" si="26"/>
        <v>0</v>
      </c>
      <c r="M212" s="70"/>
    </row>
    <row r="213" spans="2:13" ht="10.5" customHeight="1">
      <c r="B213" s="71"/>
      <c r="D213" s="139" t="s">
        <v>152</v>
      </c>
      <c r="E213" s="105" t="s">
        <v>153</v>
      </c>
      <c r="F213" s="85"/>
      <c r="G213" s="345"/>
      <c r="H213" s="92" t="s">
        <v>33</v>
      </c>
      <c r="I213" s="86"/>
      <c r="J213" s="87"/>
      <c r="K213" s="88">
        <f t="shared" si="25"/>
        <v>0</v>
      </c>
      <c r="L213" s="200">
        <f t="shared" si="26"/>
        <v>0</v>
      </c>
      <c r="M213" s="70"/>
    </row>
    <row r="214" spans="2:13" ht="10.5" customHeight="1">
      <c r="B214" s="71"/>
      <c r="C214"/>
      <c r="D214" s="147"/>
      <c r="E214" s="105" t="s">
        <v>154</v>
      </c>
      <c r="F214" s="85"/>
      <c r="G214" s="345"/>
      <c r="H214" s="92" t="s">
        <v>33</v>
      </c>
      <c r="I214" s="86"/>
      <c r="J214" s="87"/>
      <c r="K214" s="88">
        <f t="shared" si="25"/>
        <v>0</v>
      </c>
      <c r="L214" s="200">
        <f t="shared" si="26"/>
        <v>0</v>
      </c>
      <c r="M214" s="70"/>
    </row>
    <row r="215" spans="2:13" ht="10.5" customHeight="1">
      <c r="B215" s="71"/>
      <c r="C215"/>
      <c r="D215" s="147"/>
      <c r="E215" s="434" t="s">
        <v>155</v>
      </c>
      <c r="F215" s="435"/>
      <c r="G215" s="346"/>
      <c r="H215" s="92"/>
      <c r="I215" s="86"/>
      <c r="J215" s="87"/>
      <c r="K215" s="88">
        <f t="shared" si="25"/>
        <v>0</v>
      </c>
      <c r="L215" s="200">
        <f t="shared" si="26"/>
        <v>0</v>
      </c>
      <c r="M215" s="70"/>
    </row>
    <row r="216" spans="2:13" ht="10.5" customHeight="1">
      <c r="B216" s="71"/>
      <c r="C216" s="94"/>
      <c r="D216" s="103"/>
      <c r="E216" s="106" t="s">
        <v>62</v>
      </c>
      <c r="F216" s="54"/>
      <c r="G216" s="166"/>
      <c r="H216" s="79"/>
      <c r="I216" s="80"/>
      <c r="J216" s="81"/>
      <c r="K216" s="82"/>
      <c r="L216" s="199"/>
      <c r="M216" s="83"/>
    </row>
    <row r="217" spans="2:13" ht="10.5" customHeight="1">
      <c r="B217" s="71"/>
      <c r="C217" s="100"/>
      <c r="D217" s="107"/>
      <c r="E217" s="108"/>
      <c r="F217" s="61"/>
      <c r="G217" s="166"/>
      <c r="H217" s="79"/>
      <c r="I217" s="80"/>
      <c r="J217" s="81"/>
      <c r="K217" s="109">
        <f>ROUND(SUM(K209:K215),2)</f>
        <v>0</v>
      </c>
      <c r="L217" s="214">
        <f>SUM(L209:L215)</f>
        <v>0</v>
      </c>
      <c r="M217" s="65">
        <f>IF(K$364=0,0,100*K217/K$364)</f>
        <v>0</v>
      </c>
    </row>
    <row r="218" spans="2:13" ht="10.5" customHeight="1">
      <c r="B218" s="71"/>
      <c r="C218" s="67" t="s">
        <v>30</v>
      </c>
      <c r="D218" s="52"/>
      <c r="E218" s="69"/>
      <c r="F218" s="54"/>
      <c r="G218" s="166"/>
      <c r="H218" s="79"/>
      <c r="I218" s="80"/>
      <c r="J218" s="81"/>
      <c r="K218" s="82"/>
      <c r="L218" s="201"/>
      <c r="M218" s="70"/>
    </row>
    <row r="219" spans="2:13" ht="10.5" customHeight="1">
      <c r="B219" s="62"/>
      <c r="C219" s="100"/>
      <c r="D219" s="59"/>
      <c r="E219" s="60"/>
      <c r="F219" s="61"/>
      <c r="G219" s="160"/>
      <c r="H219" s="115"/>
      <c r="I219" s="116"/>
      <c r="J219" s="117"/>
      <c r="K219" s="109">
        <f>K217+K208+K191+K184+K176+K166</f>
        <v>0</v>
      </c>
      <c r="L219" s="204"/>
      <c r="M219" s="124"/>
    </row>
    <row r="220" spans="2:13" ht="10.5" customHeight="1">
      <c r="B220" s="66" t="s">
        <v>156</v>
      </c>
      <c r="C220"/>
      <c r="D220" s="104"/>
      <c r="E220" s="137" t="s">
        <v>322</v>
      </c>
      <c r="F220" s="60"/>
      <c r="G220" s="343"/>
      <c r="H220" s="92" t="s">
        <v>33</v>
      </c>
      <c r="I220" s="86"/>
      <c r="J220" s="87"/>
      <c r="K220" s="88">
        <f aca="true" t="shared" si="27" ref="K220:K225">J220*I220</f>
        <v>0</v>
      </c>
      <c r="L220" s="200">
        <f aca="true" t="shared" si="28" ref="L220:L225">IF(K$227=0,0,100*K220/K$227)</f>
        <v>0</v>
      </c>
      <c r="M220" s="136"/>
    </row>
    <row r="221" spans="2:13" ht="10.5" customHeight="1">
      <c r="B221" s="84"/>
      <c r="C221"/>
      <c r="D221" s="104"/>
      <c r="E221" s="137" t="s">
        <v>323</v>
      </c>
      <c r="F221" s="60"/>
      <c r="G221" s="352"/>
      <c r="H221" s="92" t="s">
        <v>33</v>
      </c>
      <c r="I221" s="86"/>
      <c r="J221" s="87"/>
      <c r="K221" s="88">
        <f t="shared" si="27"/>
        <v>0</v>
      </c>
      <c r="L221" s="200">
        <f t="shared" si="28"/>
        <v>0</v>
      </c>
      <c r="M221" s="136"/>
    </row>
    <row r="222" spans="2:13" ht="10.5" customHeight="1">
      <c r="B222" s="84"/>
      <c r="C222" s="75"/>
      <c r="D222" s="104"/>
      <c r="E222" s="357" t="s">
        <v>507</v>
      </c>
      <c r="F222" s="60"/>
      <c r="G222" s="352">
        <v>73655</v>
      </c>
      <c r="H222" s="92" t="s">
        <v>33</v>
      </c>
      <c r="I222" s="86">
        <v>218.53</v>
      </c>
      <c r="J222" s="87"/>
      <c r="K222" s="88">
        <f t="shared" si="27"/>
        <v>0</v>
      </c>
      <c r="L222" s="200">
        <f t="shared" si="28"/>
        <v>0</v>
      </c>
      <c r="M222" s="136"/>
    </row>
    <row r="223" spans="2:13" ht="10.5" customHeight="1">
      <c r="B223" s="84"/>
      <c r="C223" s="75" t="s">
        <v>157</v>
      </c>
      <c r="D223" s="104"/>
      <c r="E223" s="137" t="s">
        <v>324</v>
      </c>
      <c r="F223" s="60"/>
      <c r="G223" s="352"/>
      <c r="H223" s="92" t="s">
        <v>33</v>
      </c>
      <c r="I223" s="86"/>
      <c r="J223" s="87"/>
      <c r="K223" s="88">
        <f t="shared" si="27"/>
        <v>0</v>
      </c>
      <c r="L223" s="200">
        <f t="shared" si="28"/>
        <v>0</v>
      </c>
      <c r="M223" s="136"/>
    </row>
    <row r="224" spans="2:13" ht="10.5" customHeight="1">
      <c r="B224" s="84"/>
      <c r="C224" s="75"/>
      <c r="D224" s="104"/>
      <c r="E224" s="137" t="s">
        <v>325</v>
      </c>
      <c r="F224" s="60"/>
      <c r="G224" s="352"/>
      <c r="H224" s="92" t="s">
        <v>33</v>
      </c>
      <c r="I224" s="86"/>
      <c r="J224" s="87"/>
      <c r="K224" s="88">
        <f t="shared" si="27"/>
        <v>0</v>
      </c>
      <c r="L224" s="200">
        <f t="shared" si="28"/>
        <v>0</v>
      </c>
      <c r="M224" s="136"/>
    </row>
    <row r="225" spans="2:13" ht="10.5" customHeight="1">
      <c r="B225" s="225"/>
      <c r="C225"/>
      <c r="D225" s="104"/>
      <c r="E225" s="434" t="s">
        <v>326</v>
      </c>
      <c r="F225" s="435"/>
      <c r="G225" s="346"/>
      <c r="H225" s="92"/>
      <c r="I225" s="86"/>
      <c r="J225" s="87"/>
      <c r="K225" s="88">
        <f t="shared" si="27"/>
        <v>0</v>
      </c>
      <c r="L225" s="200">
        <f t="shared" si="28"/>
        <v>0</v>
      </c>
      <c r="M225" s="138"/>
    </row>
    <row r="226" spans="2:13" ht="10.5" customHeight="1">
      <c r="B226" s="132"/>
      <c r="C226" s="75"/>
      <c r="D226" s="104"/>
      <c r="E226" s="106" t="s">
        <v>62</v>
      </c>
      <c r="F226" s="54"/>
      <c r="G226" s="166"/>
      <c r="H226" s="79"/>
      <c r="I226" s="80"/>
      <c r="J226" s="81"/>
      <c r="K226" s="128"/>
      <c r="L226" s="207"/>
      <c r="M226" s="148"/>
    </row>
    <row r="227" spans="2:13" ht="10.5" customHeight="1">
      <c r="B227" s="132"/>
      <c r="C227" s="73"/>
      <c r="D227" s="104"/>
      <c r="E227" s="108"/>
      <c r="F227" s="61"/>
      <c r="G227" s="166"/>
      <c r="H227" s="79"/>
      <c r="I227" s="80"/>
      <c r="J227" s="81"/>
      <c r="K227" s="109">
        <f>ROUND(SUM(K220:K225),2)</f>
        <v>0</v>
      </c>
      <c r="L227" s="214">
        <f>SUM(L220:L225)</f>
        <v>0</v>
      </c>
      <c r="M227" s="65">
        <f>IF(K$364=0,0,100*K227/K$364)</f>
        <v>0</v>
      </c>
    </row>
    <row r="228" spans="2:13" ht="10.5" customHeight="1">
      <c r="B228" s="132"/>
      <c r="C228"/>
      <c r="D228" s="52"/>
      <c r="E228" s="91" t="s">
        <v>561</v>
      </c>
      <c r="F228" s="85"/>
      <c r="G228" s="345" t="s">
        <v>562</v>
      </c>
      <c r="H228" s="92" t="s">
        <v>33</v>
      </c>
      <c r="I228" s="86">
        <v>513.82</v>
      </c>
      <c r="J228" s="87"/>
      <c r="K228" s="88">
        <f>J228*I228</f>
        <v>0</v>
      </c>
      <c r="L228" s="200">
        <f>IF(K$234=0,0,100*K228/K$234)</f>
        <v>0</v>
      </c>
      <c r="M228" s="140"/>
    </row>
    <row r="229" spans="2:13" ht="10.5" customHeight="1">
      <c r="B229" s="132"/>
      <c r="C229"/>
      <c r="D229" s="104"/>
      <c r="E229" s="91" t="s">
        <v>436</v>
      </c>
      <c r="F229" s="85"/>
      <c r="G229" s="345" t="s">
        <v>435</v>
      </c>
      <c r="H229" s="92" t="s">
        <v>33</v>
      </c>
      <c r="I229" s="86">
        <v>472.02</v>
      </c>
      <c r="J229" s="87"/>
      <c r="K229" s="88">
        <f>J229*I229</f>
        <v>0</v>
      </c>
      <c r="L229" s="200">
        <f>IF(K$234=0,0,100*K229/K$234)</f>
        <v>0</v>
      </c>
      <c r="M229" s="140"/>
    </row>
    <row r="230" spans="2:13" ht="10.5" customHeight="1">
      <c r="B230" s="132"/>
      <c r="C230" s="149"/>
      <c r="D230" s="104"/>
      <c r="E230" s="91" t="s">
        <v>437</v>
      </c>
      <c r="F230" s="85"/>
      <c r="G230" s="345" t="s">
        <v>435</v>
      </c>
      <c r="H230" s="92" t="s">
        <v>33</v>
      </c>
      <c r="I230" s="86">
        <v>41.8</v>
      </c>
      <c r="J230" s="87"/>
      <c r="K230" s="88">
        <f>J230*I230</f>
        <v>0</v>
      </c>
      <c r="L230" s="200">
        <f>IF(K$234=0,0,100*K230/K$234)</f>
        <v>0</v>
      </c>
      <c r="M230" s="140"/>
    </row>
    <row r="231" spans="2:13" ht="10.5" customHeight="1">
      <c r="B231" s="71"/>
      <c r="C231" s="75" t="s">
        <v>162</v>
      </c>
      <c r="D231" s="104"/>
      <c r="E231" s="91" t="s">
        <v>563</v>
      </c>
      <c r="F231" s="85"/>
      <c r="G231" s="345" t="s">
        <v>434</v>
      </c>
      <c r="H231" s="92" t="s">
        <v>33</v>
      </c>
      <c r="I231" s="86">
        <v>513.82</v>
      </c>
      <c r="J231" s="87"/>
      <c r="K231" s="88">
        <f>J231*I231</f>
        <v>0</v>
      </c>
      <c r="L231" s="200">
        <f>IF(K$234=0,0,100*K231/K$234)</f>
        <v>0</v>
      </c>
      <c r="M231" s="140"/>
    </row>
    <row r="232" spans="2:13" ht="10.5" customHeight="1">
      <c r="B232" s="71"/>
      <c r="C232" s="74"/>
      <c r="D232" s="104"/>
      <c r="E232" s="434" t="s">
        <v>327</v>
      </c>
      <c r="F232" s="435"/>
      <c r="G232" s="346"/>
      <c r="H232" s="92"/>
      <c r="I232" s="86"/>
      <c r="J232" s="87"/>
      <c r="K232" s="88">
        <f>J232*I232</f>
        <v>0</v>
      </c>
      <c r="L232" s="200">
        <f>IF(K$234=0,0,100*K232/K$234)</f>
        <v>0</v>
      </c>
      <c r="M232" s="142"/>
    </row>
    <row r="233" spans="2:13" ht="10.5" customHeight="1">
      <c r="B233" s="71" t="s">
        <v>158</v>
      </c>
      <c r="C233" s="74"/>
      <c r="D233" s="104"/>
      <c r="E233" s="106" t="s">
        <v>62</v>
      </c>
      <c r="F233" s="54"/>
      <c r="G233" s="166"/>
      <c r="H233" s="79"/>
      <c r="I233" s="80"/>
      <c r="J233" s="81"/>
      <c r="K233" s="150"/>
      <c r="L233" s="208"/>
      <c r="M233" s="194"/>
    </row>
    <row r="234" spans="2:13" ht="10.5" customHeight="1">
      <c r="B234" s="228" t="s">
        <v>159</v>
      </c>
      <c r="C234" s="72"/>
      <c r="D234" s="59"/>
      <c r="E234" s="108"/>
      <c r="F234" s="61"/>
      <c r="G234" s="160"/>
      <c r="H234" s="115"/>
      <c r="I234" s="116"/>
      <c r="J234" s="117"/>
      <c r="K234" s="109">
        <f>ROUND(SUM(K228:K232),2)</f>
        <v>0</v>
      </c>
      <c r="L234" s="214">
        <f>SUM(L228:L232)</f>
        <v>0</v>
      </c>
      <c r="M234" s="65">
        <f>IF(K$364=0,0,100*K234/K$364)</f>
        <v>0</v>
      </c>
    </row>
    <row r="235" spans="2:13" ht="10.5" customHeight="1">
      <c r="B235" s="228" t="s">
        <v>139</v>
      </c>
      <c r="C235" s="74" t="s">
        <v>163</v>
      </c>
      <c r="D235" s="104"/>
      <c r="E235" s="91" t="s">
        <v>351</v>
      </c>
      <c r="F235" s="85"/>
      <c r="G235" s="345"/>
      <c r="H235" s="92" t="s">
        <v>33</v>
      </c>
      <c r="I235" s="86"/>
      <c r="J235" s="87"/>
      <c r="K235" s="88">
        <f>J235*I235</f>
        <v>0</v>
      </c>
      <c r="L235" s="200">
        <f>IF(K$240=0,0,100*K235/K$240)</f>
        <v>0</v>
      </c>
      <c r="M235" s="70"/>
    </row>
    <row r="236" spans="2:13" ht="10.5" customHeight="1">
      <c r="B236" s="228" t="s">
        <v>160</v>
      </c>
      <c r="C236" s="74"/>
      <c r="D236" s="104"/>
      <c r="E236" s="91" t="s">
        <v>328</v>
      </c>
      <c r="F236" s="85"/>
      <c r="G236" s="345"/>
      <c r="H236" s="92" t="s">
        <v>33</v>
      </c>
      <c r="I236" s="86"/>
      <c r="J236" s="87"/>
      <c r="K236" s="88">
        <f>J236*I236</f>
        <v>0</v>
      </c>
      <c r="L236" s="200">
        <f>IF(K$240=0,0,100*K236/K$240)</f>
        <v>0</v>
      </c>
      <c r="M236" s="70"/>
    </row>
    <row r="237" spans="2:13" ht="10.5" customHeight="1">
      <c r="B237" s="228" t="s">
        <v>161</v>
      </c>
      <c r="C237" s="74"/>
      <c r="D237" s="104"/>
      <c r="E237" s="91" t="s">
        <v>329</v>
      </c>
      <c r="F237" s="85"/>
      <c r="G237" s="345"/>
      <c r="H237" s="92" t="s">
        <v>33</v>
      </c>
      <c r="I237" s="86"/>
      <c r="J237" s="87"/>
      <c r="K237" s="88">
        <f>J237*I237</f>
        <v>0</v>
      </c>
      <c r="L237" s="200">
        <f>IF(K$240=0,0,100*K237/K$240)</f>
        <v>0</v>
      </c>
      <c r="M237" s="70"/>
    </row>
    <row r="238" spans="2:13" ht="10.5" customHeight="1">
      <c r="B238" s="89"/>
      <c r="C238" s="74"/>
      <c r="D238" s="104"/>
      <c r="E238" s="434" t="s">
        <v>330</v>
      </c>
      <c r="F238" s="435"/>
      <c r="G238" s="346"/>
      <c r="H238" s="92"/>
      <c r="I238" s="86"/>
      <c r="J238" s="87"/>
      <c r="K238" s="88">
        <f>J238*I238</f>
        <v>0</v>
      </c>
      <c r="L238" s="200">
        <f>IF(K$240=0,0,100*K238/K$240)</f>
        <v>0</v>
      </c>
      <c r="M238" s="124"/>
    </row>
    <row r="239" spans="2:13" ht="10.5" customHeight="1">
      <c r="B239" s="89"/>
      <c r="C239" s="74"/>
      <c r="D239" s="104"/>
      <c r="E239" s="106" t="s">
        <v>62</v>
      </c>
      <c r="F239" s="54"/>
      <c r="G239" s="166"/>
      <c r="H239" s="79"/>
      <c r="I239" s="80"/>
      <c r="J239" s="151"/>
      <c r="K239" s="152"/>
      <c r="L239" s="209"/>
      <c r="M239" s="144"/>
    </row>
    <row r="240" spans="2:13" ht="10.5" customHeight="1">
      <c r="B240" s="89"/>
      <c r="C240" s="72"/>
      <c r="D240" s="59"/>
      <c r="E240" s="108"/>
      <c r="F240" s="61"/>
      <c r="G240" s="166"/>
      <c r="H240" s="79"/>
      <c r="I240" s="80"/>
      <c r="J240" s="151"/>
      <c r="K240" s="109">
        <f>ROUND(SUM(K235:K238),2)</f>
        <v>0</v>
      </c>
      <c r="L240" s="214">
        <f>SUM(L235:L238)</f>
        <v>0</v>
      </c>
      <c r="M240" s="65">
        <f>IF(K$364=0,0,100*K240/K$364)</f>
        <v>0</v>
      </c>
    </row>
    <row r="241" spans="2:13" ht="10.5" customHeight="1">
      <c r="B241" s="89"/>
      <c r="C241" s="74" t="s">
        <v>164</v>
      </c>
      <c r="D241" s="104"/>
      <c r="E241" s="91" t="s">
        <v>331</v>
      </c>
      <c r="F241" s="85"/>
      <c r="G241" s="345"/>
      <c r="H241" s="92" t="s">
        <v>33</v>
      </c>
      <c r="I241" s="86"/>
      <c r="J241" s="87"/>
      <c r="K241" s="88">
        <f>J241*I241</f>
        <v>0</v>
      </c>
      <c r="L241" s="200">
        <f>IF(K$246=0,0,100*K241/K$246)</f>
        <v>0</v>
      </c>
      <c r="M241" s="70"/>
    </row>
    <row r="242" spans="2:13" ht="10.5" customHeight="1">
      <c r="B242" s="89"/>
      <c r="C242" s="74"/>
      <c r="D242" s="104"/>
      <c r="E242" s="91" t="s">
        <v>332</v>
      </c>
      <c r="F242" s="85"/>
      <c r="G242" s="345"/>
      <c r="H242" s="92" t="s">
        <v>33</v>
      </c>
      <c r="I242" s="86"/>
      <c r="J242" s="87"/>
      <c r="K242" s="88">
        <f>J242*I242</f>
        <v>0</v>
      </c>
      <c r="L242" s="200">
        <f>IF(K$246=0,0,100*K242/K$246)</f>
        <v>0</v>
      </c>
      <c r="M242" s="70"/>
    </row>
    <row r="243" spans="2:13" ht="10.5" customHeight="1">
      <c r="B243" s="89"/>
      <c r="C243" s="74"/>
      <c r="D243" s="104"/>
      <c r="E243" s="91" t="s">
        <v>333</v>
      </c>
      <c r="F243" s="85"/>
      <c r="G243" s="345"/>
      <c r="H243" s="92" t="s">
        <v>33</v>
      </c>
      <c r="I243" s="86"/>
      <c r="J243" s="87"/>
      <c r="K243" s="88">
        <f>J243*I243</f>
        <v>0</v>
      </c>
      <c r="L243" s="200">
        <f>IF(K$246=0,0,100*K243/K$246)</f>
        <v>0</v>
      </c>
      <c r="M243" s="70"/>
    </row>
    <row r="244" spans="2:13" ht="10.5" customHeight="1">
      <c r="B244" s="89"/>
      <c r="C244" s="74"/>
      <c r="D244" s="104"/>
      <c r="E244" s="436" t="s">
        <v>383</v>
      </c>
      <c r="F244" s="437"/>
      <c r="G244" s="346" t="s">
        <v>513</v>
      </c>
      <c r="H244" s="92" t="s">
        <v>33</v>
      </c>
      <c r="I244" s="86">
        <v>84.65</v>
      </c>
      <c r="J244" s="87"/>
      <c r="K244" s="88">
        <f>J244*I244</f>
        <v>0</v>
      </c>
      <c r="L244" s="200">
        <f>IF(K$246=0,0,100*K244/K$246)</f>
        <v>0</v>
      </c>
      <c r="M244" s="124"/>
    </row>
    <row r="245" spans="2:13" ht="10.5" customHeight="1">
      <c r="B245" s="71"/>
      <c r="C245" s="74"/>
      <c r="D245" s="104"/>
      <c r="E245" s="106" t="s">
        <v>62</v>
      </c>
      <c r="F245" s="54"/>
      <c r="G245" s="166"/>
      <c r="H245" s="79"/>
      <c r="I245" s="80"/>
      <c r="J245" s="151"/>
      <c r="K245" s="152"/>
      <c r="L245" s="209"/>
      <c r="M245" s="144"/>
    </row>
    <row r="246" spans="2:13" ht="10.5" customHeight="1">
      <c r="B246" s="225"/>
      <c r="C246" s="72"/>
      <c r="D246" s="59"/>
      <c r="E246" s="108"/>
      <c r="F246" s="61"/>
      <c r="G246" s="166"/>
      <c r="H246" s="79"/>
      <c r="I246" s="80"/>
      <c r="J246" s="151"/>
      <c r="K246" s="109">
        <f>ROUND(SUM(K241:K244),2)</f>
        <v>0</v>
      </c>
      <c r="L246" s="214">
        <f>SUM(L241:L244)</f>
        <v>0</v>
      </c>
      <c r="M246" s="65">
        <f>IF(K$364=0,0,100*K246/K$364)</f>
        <v>0</v>
      </c>
    </row>
    <row r="247" spans="2:13" ht="10.5" customHeight="1">
      <c r="B247" s="89"/>
      <c r="C247" s="146"/>
      <c r="D247" s="147"/>
      <c r="E247" s="153"/>
      <c r="F247" s="112" t="s">
        <v>165</v>
      </c>
      <c r="G247" s="347"/>
      <c r="H247" s="92" t="s">
        <v>182</v>
      </c>
      <c r="I247" s="86"/>
      <c r="J247" s="87"/>
      <c r="K247" s="88">
        <f aca="true" t="shared" si="29" ref="K247:K260">J247*I247</f>
        <v>0</v>
      </c>
      <c r="L247" s="200">
        <f aca="true" t="shared" si="30" ref="L247:L260">IF(K$262=0,0,100*K247/K$262)</f>
        <v>0</v>
      </c>
      <c r="M247" s="70"/>
    </row>
    <row r="248" spans="2:13" ht="10.5" customHeight="1">
      <c r="B248" s="89"/>
      <c r="C248" s="146"/>
      <c r="D248" s="147"/>
      <c r="E248" s="154"/>
      <c r="F248" s="112" t="s">
        <v>166</v>
      </c>
      <c r="G248" s="347"/>
      <c r="H248" s="92" t="s">
        <v>182</v>
      </c>
      <c r="I248" s="86"/>
      <c r="J248" s="87"/>
      <c r="K248" s="88">
        <f t="shared" si="29"/>
        <v>0</v>
      </c>
      <c r="L248" s="200">
        <f t="shared" si="30"/>
        <v>0</v>
      </c>
      <c r="M248" s="70"/>
    </row>
    <row r="249" spans="2:13" ht="10.5" customHeight="1">
      <c r="B249" s="89"/>
      <c r="C249" s="146"/>
      <c r="D249" s="147"/>
      <c r="E249" s="154" t="s">
        <v>167</v>
      </c>
      <c r="F249" s="112" t="s">
        <v>334</v>
      </c>
      <c r="G249" s="347"/>
      <c r="H249" s="92" t="s">
        <v>182</v>
      </c>
      <c r="I249" s="86"/>
      <c r="J249" s="87"/>
      <c r="K249" s="88">
        <f t="shared" si="29"/>
        <v>0</v>
      </c>
      <c r="L249" s="200">
        <f t="shared" si="30"/>
        <v>0</v>
      </c>
      <c r="M249" s="70"/>
    </row>
    <row r="250" spans="2:13" ht="10.5" customHeight="1">
      <c r="B250" s="89"/>
      <c r="C250" s="74"/>
      <c r="D250" s="104"/>
      <c r="E250" s="154"/>
      <c r="F250" s="112" t="s">
        <v>168</v>
      </c>
      <c r="G250" s="347" t="s">
        <v>438</v>
      </c>
      <c r="H250" s="92" t="s">
        <v>182</v>
      </c>
      <c r="I250" s="86">
        <v>357.85</v>
      </c>
      <c r="J250" s="87"/>
      <c r="K250" s="88">
        <f t="shared" si="29"/>
        <v>0</v>
      </c>
      <c r="L250" s="200">
        <f t="shared" si="30"/>
        <v>0</v>
      </c>
      <c r="M250" s="70"/>
    </row>
    <row r="251" spans="2:13" ht="10.5" customHeight="1">
      <c r="B251" s="89"/>
      <c r="C251" s="74"/>
      <c r="D251" s="104"/>
      <c r="E251" s="154"/>
      <c r="F251" s="112" t="s">
        <v>169</v>
      </c>
      <c r="G251" s="347"/>
      <c r="H251" s="92" t="s">
        <v>182</v>
      </c>
      <c r="I251" s="86"/>
      <c r="J251" s="87"/>
      <c r="K251" s="88">
        <f t="shared" si="29"/>
        <v>0</v>
      </c>
      <c r="L251" s="200">
        <f t="shared" si="30"/>
        <v>0</v>
      </c>
      <c r="M251" s="70"/>
    </row>
    <row r="252" spans="2:13" ht="10.5" customHeight="1">
      <c r="B252" s="89"/>
      <c r="C252" s="74" t="s">
        <v>170</v>
      </c>
      <c r="D252" s="104"/>
      <c r="E252" s="108"/>
      <c r="F252" s="112" t="s">
        <v>171</v>
      </c>
      <c r="G252" s="347"/>
      <c r="H252" s="92" t="s">
        <v>182</v>
      </c>
      <c r="I252" s="86"/>
      <c r="J252" s="87"/>
      <c r="K252" s="88">
        <f t="shared" si="29"/>
        <v>0</v>
      </c>
      <c r="L252" s="200">
        <f t="shared" si="30"/>
        <v>0</v>
      </c>
      <c r="M252" s="70"/>
    </row>
    <row r="253" spans="2:13" ht="10.5" customHeight="1">
      <c r="B253" s="89"/>
      <c r="C253" s="74"/>
      <c r="D253" s="104" t="s">
        <v>172</v>
      </c>
      <c r="E253" s="154"/>
      <c r="F253" s="112" t="s">
        <v>173</v>
      </c>
      <c r="G253" s="347"/>
      <c r="H253" s="92" t="s">
        <v>182</v>
      </c>
      <c r="I253" s="86"/>
      <c r="J253" s="87"/>
      <c r="K253" s="88">
        <f t="shared" si="29"/>
        <v>0</v>
      </c>
      <c r="L253" s="200">
        <f t="shared" si="30"/>
        <v>0</v>
      </c>
      <c r="M253" s="70"/>
    </row>
    <row r="254" spans="2:13" ht="10.5" customHeight="1">
      <c r="B254" s="89"/>
      <c r="C254" s="74"/>
      <c r="D254" s="104" t="s">
        <v>174</v>
      </c>
      <c r="E254" s="154" t="s">
        <v>175</v>
      </c>
      <c r="F254" s="112" t="s">
        <v>335</v>
      </c>
      <c r="G254" s="347"/>
      <c r="H254" s="92" t="s">
        <v>182</v>
      </c>
      <c r="I254" s="86"/>
      <c r="J254" s="87"/>
      <c r="K254" s="88">
        <f t="shared" si="29"/>
        <v>0</v>
      </c>
      <c r="L254" s="200">
        <f t="shared" si="30"/>
        <v>0</v>
      </c>
      <c r="M254" s="70"/>
    </row>
    <row r="255" spans="2:13" ht="10.5" customHeight="1">
      <c r="B255" s="71"/>
      <c r="C255" s="74"/>
      <c r="D255" s="104"/>
      <c r="E255" s="146"/>
      <c r="F255" s="112" t="s">
        <v>176</v>
      </c>
      <c r="G255" s="347"/>
      <c r="H255" s="92" t="s">
        <v>182</v>
      </c>
      <c r="I255" s="86"/>
      <c r="J255" s="87"/>
      <c r="K255" s="88">
        <f t="shared" si="29"/>
        <v>0</v>
      </c>
      <c r="L255" s="200">
        <f t="shared" si="30"/>
        <v>0</v>
      </c>
      <c r="M255" s="70"/>
    </row>
    <row r="256" spans="2:13" ht="10.5" customHeight="1">
      <c r="B256" s="71"/>
      <c r="C256" s="74"/>
      <c r="D256" s="104"/>
      <c r="E256" s="108"/>
      <c r="F256" s="358" t="s">
        <v>544</v>
      </c>
      <c r="G256" s="347">
        <v>84161</v>
      </c>
      <c r="H256" s="92" t="s">
        <v>182</v>
      </c>
      <c r="I256" s="86">
        <v>2.5</v>
      </c>
      <c r="J256" s="87"/>
      <c r="K256" s="88">
        <f t="shared" si="29"/>
        <v>0</v>
      </c>
      <c r="L256" s="200">
        <f t="shared" si="30"/>
        <v>0</v>
      </c>
      <c r="M256" s="70"/>
    </row>
    <row r="257" spans="2:13" ht="10.5" customHeight="1">
      <c r="B257" s="71"/>
      <c r="C257" s="74"/>
      <c r="D257" s="104"/>
      <c r="E257" s="154"/>
      <c r="F257" s="112" t="s">
        <v>177</v>
      </c>
      <c r="G257" s="347"/>
      <c r="H257" s="92" t="s">
        <v>182</v>
      </c>
      <c r="I257" s="86"/>
      <c r="J257" s="87"/>
      <c r="K257" s="88">
        <f t="shared" si="29"/>
        <v>0</v>
      </c>
      <c r="L257" s="200">
        <f t="shared" si="30"/>
        <v>0</v>
      </c>
      <c r="M257" s="70"/>
    </row>
    <row r="258" spans="2:13" ht="10.5" customHeight="1">
      <c r="B258" s="71"/>
      <c r="C258" s="74"/>
      <c r="D258" s="104"/>
      <c r="E258" s="154"/>
      <c r="F258" s="112" t="s">
        <v>336</v>
      </c>
      <c r="G258" s="347"/>
      <c r="H258" s="92" t="s">
        <v>182</v>
      </c>
      <c r="I258" s="86"/>
      <c r="J258" s="87"/>
      <c r="K258" s="88">
        <f t="shared" si="29"/>
        <v>0</v>
      </c>
      <c r="L258" s="200">
        <f t="shared" si="30"/>
        <v>0</v>
      </c>
      <c r="M258" s="70"/>
    </row>
    <row r="259" spans="2:13" ht="10.5" customHeight="1">
      <c r="B259" s="71"/>
      <c r="C259" s="74"/>
      <c r="D259" s="104"/>
      <c r="E259" s="154" t="s">
        <v>178</v>
      </c>
      <c r="F259" s="112" t="s">
        <v>179</v>
      </c>
      <c r="G259" s="347"/>
      <c r="H259" s="92" t="s">
        <v>182</v>
      </c>
      <c r="I259" s="86"/>
      <c r="J259" s="87"/>
      <c r="K259" s="88">
        <f t="shared" si="29"/>
        <v>0</v>
      </c>
      <c r="L259" s="200">
        <f t="shared" si="30"/>
        <v>0</v>
      </c>
      <c r="M259" s="70"/>
    </row>
    <row r="260" spans="2:13" ht="10.5" customHeight="1">
      <c r="B260" s="89"/>
      <c r="C260" s="74"/>
      <c r="D260" s="104"/>
      <c r="E260" s="108"/>
      <c r="F260" s="358" t="s">
        <v>545</v>
      </c>
      <c r="G260" s="347">
        <v>84161</v>
      </c>
      <c r="H260" s="92" t="s">
        <v>182</v>
      </c>
      <c r="I260" s="86">
        <v>43.3</v>
      </c>
      <c r="J260" s="87"/>
      <c r="K260" s="88">
        <f t="shared" si="29"/>
        <v>0</v>
      </c>
      <c r="L260" s="200">
        <f t="shared" si="30"/>
        <v>0</v>
      </c>
      <c r="M260" s="124"/>
    </row>
    <row r="261" spans="2:13" ht="10.5" customHeight="1">
      <c r="B261" s="89"/>
      <c r="C261" s="74"/>
      <c r="D261" s="104"/>
      <c r="E261" s="106" t="s">
        <v>62</v>
      </c>
      <c r="F261" s="54"/>
      <c r="G261" s="166"/>
      <c r="H261" s="79"/>
      <c r="I261" s="80"/>
      <c r="J261" s="151"/>
      <c r="K261" s="152"/>
      <c r="L261" s="209"/>
      <c r="M261" s="144"/>
    </row>
    <row r="262" spans="2:13" ht="10.5" customHeight="1">
      <c r="B262" s="221"/>
      <c r="C262" s="72"/>
      <c r="D262" s="59"/>
      <c r="E262" s="108"/>
      <c r="F262" s="61"/>
      <c r="G262" s="160"/>
      <c r="H262" s="115"/>
      <c r="I262" s="116"/>
      <c r="J262" s="155"/>
      <c r="K262" s="109">
        <f>ROUND(SUM(K247:K260),2)</f>
        <v>0</v>
      </c>
      <c r="L262" s="214">
        <f>SUM(L247:L260)</f>
        <v>0</v>
      </c>
      <c r="M262" s="65">
        <f>IF(K$364=0,0,100*K262/K$364)</f>
        <v>0</v>
      </c>
    </row>
    <row r="263" spans="2:13" ht="10.5" customHeight="1">
      <c r="B263" s="66">
        <v>7</v>
      </c>
      <c r="C263" s="74"/>
      <c r="D263" s="104"/>
      <c r="E263" s="137" t="s">
        <v>352</v>
      </c>
      <c r="F263" s="85"/>
      <c r="G263" s="345"/>
      <c r="H263" s="92" t="s">
        <v>33</v>
      </c>
      <c r="I263" s="86"/>
      <c r="J263" s="87"/>
      <c r="K263" s="88">
        <f aca="true" t="shared" si="31" ref="K263:K268">J263*I263</f>
        <v>0</v>
      </c>
      <c r="L263" s="200">
        <f aca="true" t="shared" si="32" ref="L263:L268">IF(K$270=0,0,100*K263/K$270)</f>
        <v>0</v>
      </c>
      <c r="M263" s="140"/>
    </row>
    <row r="264" spans="2:13" ht="10.5" customHeight="1">
      <c r="B264" s="89"/>
      <c r="C264" s="74"/>
      <c r="D264" s="104"/>
      <c r="E264" s="137" t="s">
        <v>353</v>
      </c>
      <c r="F264" s="85"/>
      <c r="G264" s="345"/>
      <c r="H264" s="92" t="s">
        <v>33</v>
      </c>
      <c r="I264" s="86"/>
      <c r="J264" s="87"/>
      <c r="K264" s="88">
        <f t="shared" si="31"/>
        <v>0</v>
      </c>
      <c r="L264" s="200">
        <f t="shared" si="32"/>
        <v>0</v>
      </c>
      <c r="M264" s="140"/>
    </row>
    <row r="265" spans="2:13" ht="10.5" customHeight="1">
      <c r="B265" s="71" t="s">
        <v>158</v>
      </c>
      <c r="C265" s="74" t="s">
        <v>180</v>
      </c>
      <c r="D265" s="104"/>
      <c r="E265" s="137" t="s">
        <v>354</v>
      </c>
      <c r="F265" s="85"/>
      <c r="G265" s="345"/>
      <c r="H265" s="92" t="s">
        <v>33</v>
      </c>
      <c r="I265" s="86"/>
      <c r="J265" s="87"/>
      <c r="K265" s="88">
        <f t="shared" si="31"/>
        <v>0</v>
      </c>
      <c r="L265" s="200">
        <f t="shared" si="32"/>
        <v>0</v>
      </c>
      <c r="M265" s="140"/>
    </row>
    <row r="266" spans="2:13" ht="10.5" customHeight="1">
      <c r="B266" s="228" t="s">
        <v>159</v>
      </c>
      <c r="C266" s="74"/>
      <c r="D266" s="104" t="s">
        <v>152</v>
      </c>
      <c r="E266" s="137" t="s">
        <v>355</v>
      </c>
      <c r="F266" s="85"/>
      <c r="G266" s="345"/>
      <c r="H266" s="92" t="s">
        <v>33</v>
      </c>
      <c r="I266" s="86"/>
      <c r="J266" s="87"/>
      <c r="K266" s="88">
        <f t="shared" si="31"/>
        <v>0</v>
      </c>
      <c r="L266" s="200">
        <f t="shared" si="32"/>
        <v>0</v>
      </c>
      <c r="M266" s="140"/>
    </row>
    <row r="267" spans="2:13" ht="10.5" customHeight="1">
      <c r="B267" s="228" t="s">
        <v>139</v>
      </c>
      <c r="C267" s="74"/>
      <c r="D267" s="104"/>
      <c r="E267" s="278" t="s">
        <v>356</v>
      </c>
      <c r="F267" s="85"/>
      <c r="G267" s="345"/>
      <c r="H267" s="92" t="s">
        <v>33</v>
      </c>
      <c r="I267" s="86"/>
      <c r="J267" s="87"/>
      <c r="K267" s="88">
        <f t="shared" si="31"/>
        <v>0</v>
      </c>
      <c r="L267" s="200">
        <f t="shared" si="32"/>
        <v>0</v>
      </c>
      <c r="M267" s="140"/>
    </row>
    <row r="268" spans="2:13" ht="10.5" customHeight="1">
      <c r="B268" s="228" t="s">
        <v>160</v>
      </c>
      <c r="C268" s="74"/>
      <c r="D268" s="104"/>
      <c r="E268" s="434" t="s">
        <v>357</v>
      </c>
      <c r="F268" s="435"/>
      <c r="G268" s="346"/>
      <c r="H268" s="92"/>
      <c r="I268" s="86"/>
      <c r="J268" s="87"/>
      <c r="K268" s="88">
        <f t="shared" si="31"/>
        <v>0</v>
      </c>
      <c r="L268" s="200">
        <f t="shared" si="32"/>
        <v>0</v>
      </c>
      <c r="M268" s="142"/>
    </row>
    <row r="269" spans="2:13" ht="10.5" customHeight="1">
      <c r="B269" s="228" t="s">
        <v>161</v>
      </c>
      <c r="C269" s="74"/>
      <c r="D269" s="104"/>
      <c r="E269" s="106" t="s">
        <v>62</v>
      </c>
      <c r="F269" s="54"/>
      <c r="G269" s="166"/>
      <c r="H269" s="79"/>
      <c r="I269" s="80"/>
      <c r="J269" s="151"/>
      <c r="K269" s="152"/>
      <c r="L269" s="209"/>
      <c r="M269" s="144"/>
    </row>
    <row r="270" spans="2:13" ht="10.5" customHeight="1">
      <c r="B270" s="228"/>
      <c r="C270" s="74"/>
      <c r="D270" s="104"/>
      <c r="E270" s="108"/>
      <c r="F270" s="61"/>
      <c r="G270" s="166"/>
      <c r="H270" s="79"/>
      <c r="I270" s="80"/>
      <c r="J270" s="151"/>
      <c r="K270" s="109">
        <f>ROUND(SUM(K263:K268),2)</f>
        <v>0</v>
      </c>
      <c r="L270" s="214">
        <f>SUM(L263:L268)</f>
        <v>0</v>
      </c>
      <c r="M270" s="65">
        <f>IF(K$364=0,0,100*K270/K$364)</f>
        <v>0</v>
      </c>
    </row>
    <row r="271" spans="2:13" ht="10.5" customHeight="1">
      <c r="B271" s="71"/>
      <c r="C271" s="95" t="s">
        <v>181</v>
      </c>
      <c r="D271" s="181"/>
      <c r="E271" s="96"/>
      <c r="F271" s="85"/>
      <c r="G271" s="345"/>
      <c r="H271" s="92" t="s">
        <v>182</v>
      </c>
      <c r="I271" s="86"/>
      <c r="J271" s="87"/>
      <c r="K271" s="88">
        <f>ROUND(J271*I271,2)</f>
        <v>0</v>
      </c>
      <c r="L271" s="201"/>
      <c r="M271" s="156">
        <f>IF(K$364=0,0,100*K271/K$364)</f>
        <v>0</v>
      </c>
    </row>
    <row r="272" spans="2:13" ht="10.5" customHeight="1">
      <c r="B272" s="89"/>
      <c r="C272" s="67" t="s">
        <v>30</v>
      </c>
      <c r="D272" s="52"/>
      <c r="E272" s="69"/>
      <c r="F272" s="54"/>
      <c r="G272" s="166"/>
      <c r="H272" s="79"/>
      <c r="I272" s="80"/>
      <c r="J272" s="81"/>
      <c r="K272" s="63"/>
      <c r="L272" s="201"/>
      <c r="M272" s="70"/>
    </row>
    <row r="273" spans="2:13" ht="10.5" customHeight="1">
      <c r="B273" s="195"/>
      <c r="C273" s="100"/>
      <c r="D273" s="59"/>
      <c r="E273" s="60"/>
      <c r="F273" s="61"/>
      <c r="G273" s="160"/>
      <c r="H273" s="115"/>
      <c r="I273" s="116"/>
      <c r="J273" s="117"/>
      <c r="K273" s="109">
        <f>K271+K270+K262+K246+K240+K234+K227</f>
        <v>0</v>
      </c>
      <c r="L273" s="204"/>
      <c r="M273" s="124"/>
    </row>
    <row r="274" spans="2:13" ht="10.5" customHeight="1">
      <c r="B274" s="66" t="s">
        <v>183</v>
      </c>
      <c r="C274" s="101"/>
      <c r="D274" s="102"/>
      <c r="E274" s="360" t="s">
        <v>564</v>
      </c>
      <c r="F274" s="60"/>
      <c r="G274" s="343">
        <v>55865</v>
      </c>
      <c r="H274" s="359" t="s">
        <v>182</v>
      </c>
      <c r="I274" s="334">
        <v>240</v>
      </c>
      <c r="J274" s="335"/>
      <c r="K274" s="86">
        <f aca="true" t="shared" si="33" ref="K274:K284">I274*J274</f>
        <v>0</v>
      </c>
      <c r="L274" s="200">
        <f aca="true" t="shared" si="34" ref="L274:L291">IF(K$293=0,0,100*K274/K$293)</f>
        <v>0</v>
      </c>
      <c r="M274" s="70"/>
    </row>
    <row r="275" spans="2:13" ht="10.5" customHeight="1">
      <c r="B275" s="84"/>
      <c r="C275" s="94"/>
      <c r="D275" s="103"/>
      <c r="E275" s="360" t="s">
        <v>565</v>
      </c>
      <c r="F275" s="60"/>
      <c r="G275" s="352">
        <v>55869</v>
      </c>
      <c r="H275" s="359" t="s">
        <v>182</v>
      </c>
      <c r="I275" s="334">
        <v>240</v>
      </c>
      <c r="J275" s="335"/>
      <c r="K275" s="86">
        <f t="shared" si="33"/>
        <v>0</v>
      </c>
      <c r="L275" s="200">
        <f t="shared" si="34"/>
        <v>0</v>
      </c>
      <c r="M275" s="70"/>
    </row>
    <row r="276" spans="2:13" ht="10.5" customHeight="1">
      <c r="B276" s="84"/>
      <c r="C276" s="94"/>
      <c r="D276" s="103"/>
      <c r="E276" s="360" t="s">
        <v>566</v>
      </c>
      <c r="F276" s="60"/>
      <c r="G276" s="352">
        <v>83540</v>
      </c>
      <c r="H276" s="359" t="s">
        <v>68</v>
      </c>
      <c r="I276" s="334">
        <v>18</v>
      </c>
      <c r="J276" s="335"/>
      <c r="K276" s="86">
        <f t="shared" si="33"/>
        <v>0</v>
      </c>
      <c r="L276" s="200">
        <f t="shared" si="34"/>
        <v>0</v>
      </c>
      <c r="M276" s="70"/>
    </row>
    <row r="277" spans="2:13" ht="10.5" customHeight="1">
      <c r="B277" s="84"/>
      <c r="C277" s="94"/>
      <c r="D277" s="103"/>
      <c r="E277" s="360" t="s">
        <v>533</v>
      </c>
      <c r="F277" s="375"/>
      <c r="G277" s="376">
        <v>72331</v>
      </c>
      <c r="H277" s="359" t="s">
        <v>442</v>
      </c>
      <c r="I277" s="334">
        <v>14</v>
      </c>
      <c r="J277" s="335"/>
      <c r="K277" s="86">
        <f t="shared" si="33"/>
        <v>0</v>
      </c>
      <c r="L277" s="200">
        <f t="shared" si="34"/>
        <v>0</v>
      </c>
      <c r="M277" s="70"/>
    </row>
    <row r="278" spans="2:13" ht="10.5" customHeight="1">
      <c r="B278" s="84"/>
      <c r="C278" s="94"/>
      <c r="D278" s="103"/>
      <c r="E278" s="360" t="s">
        <v>441</v>
      </c>
      <c r="F278" s="60"/>
      <c r="G278" s="352">
        <v>83540</v>
      </c>
      <c r="H278" s="359" t="s">
        <v>442</v>
      </c>
      <c r="I278" s="334">
        <v>10</v>
      </c>
      <c r="J278" s="335"/>
      <c r="K278" s="86">
        <f t="shared" si="33"/>
        <v>0</v>
      </c>
      <c r="L278" s="200">
        <f t="shared" si="34"/>
        <v>0</v>
      </c>
      <c r="M278" s="70"/>
    </row>
    <row r="279" spans="2:13" ht="10.5" customHeight="1">
      <c r="B279" s="84"/>
      <c r="C279" s="94"/>
      <c r="D279" s="103"/>
      <c r="E279" s="436" t="s">
        <v>534</v>
      </c>
      <c r="F279" s="437"/>
      <c r="G279" s="352">
        <v>72332</v>
      </c>
      <c r="H279" s="359" t="s">
        <v>442</v>
      </c>
      <c r="I279" s="334">
        <v>3</v>
      </c>
      <c r="J279" s="335"/>
      <c r="K279" s="86">
        <f t="shared" si="33"/>
        <v>0</v>
      </c>
      <c r="L279" s="200">
        <f t="shared" si="34"/>
        <v>0</v>
      </c>
      <c r="M279" s="70"/>
    </row>
    <row r="280" spans="2:13" ht="10.5" customHeight="1">
      <c r="B280" s="84"/>
      <c r="C280" s="94"/>
      <c r="D280" s="103"/>
      <c r="E280" s="436" t="s">
        <v>535</v>
      </c>
      <c r="F280" s="437"/>
      <c r="G280" s="352">
        <v>83467</v>
      </c>
      <c r="H280" s="359"/>
      <c r="I280" s="334">
        <v>3</v>
      </c>
      <c r="J280" s="335"/>
      <c r="K280" s="86">
        <f t="shared" si="33"/>
        <v>0</v>
      </c>
      <c r="L280" s="200">
        <f t="shared" si="34"/>
        <v>0</v>
      </c>
      <c r="M280" s="70"/>
    </row>
    <row r="281" spans="2:13" ht="10.5" customHeight="1">
      <c r="B281" s="84"/>
      <c r="C281" s="94"/>
      <c r="D281" s="103"/>
      <c r="E281" s="360" t="s">
        <v>537</v>
      </c>
      <c r="F281" s="60"/>
      <c r="G281" s="352" t="s">
        <v>439</v>
      </c>
      <c r="H281" s="359" t="s">
        <v>68</v>
      </c>
      <c r="I281" s="334">
        <v>1</v>
      </c>
      <c r="J281" s="335"/>
      <c r="K281" s="86">
        <f t="shared" si="33"/>
        <v>0</v>
      </c>
      <c r="L281" s="200">
        <f t="shared" si="34"/>
        <v>0</v>
      </c>
      <c r="M281" s="70"/>
    </row>
    <row r="282" spans="2:13" ht="10.5" customHeight="1">
      <c r="B282" s="71"/>
      <c r="C282" s="94"/>
      <c r="D282" s="103"/>
      <c r="E282" s="360" t="s">
        <v>538</v>
      </c>
      <c r="F282" s="60"/>
      <c r="G282" s="352" t="s">
        <v>430</v>
      </c>
      <c r="H282" s="359" t="s">
        <v>68</v>
      </c>
      <c r="I282" s="334">
        <v>14</v>
      </c>
      <c r="J282" s="335"/>
      <c r="K282" s="86">
        <f t="shared" si="33"/>
        <v>0</v>
      </c>
      <c r="L282" s="200">
        <f t="shared" si="34"/>
        <v>0</v>
      </c>
      <c r="M282" s="70"/>
    </row>
    <row r="283" spans="2:13" ht="10.5" customHeight="1">
      <c r="B283" s="71"/>
      <c r="C283" s="74" t="s">
        <v>186</v>
      </c>
      <c r="D283" s="103"/>
      <c r="E283" s="360" t="s">
        <v>539</v>
      </c>
      <c r="F283" s="60"/>
      <c r="G283" s="352" t="s">
        <v>514</v>
      </c>
      <c r="H283" s="359" t="s">
        <v>68</v>
      </c>
      <c r="I283" s="334">
        <v>31</v>
      </c>
      <c r="J283" s="335"/>
      <c r="K283" s="86">
        <f t="shared" si="33"/>
        <v>0</v>
      </c>
      <c r="L283" s="200">
        <f t="shared" si="34"/>
        <v>0</v>
      </c>
      <c r="M283" s="70"/>
    </row>
    <row r="284" spans="2:13" ht="10.5" customHeight="1">
      <c r="B284" s="71"/>
      <c r="C284" s="74" t="s">
        <v>188</v>
      </c>
      <c r="D284" s="103"/>
      <c r="E284" s="279" t="s">
        <v>540</v>
      </c>
      <c r="F284" s="60"/>
      <c r="G284" s="352" t="s">
        <v>440</v>
      </c>
      <c r="H284" s="359" t="s">
        <v>68</v>
      </c>
      <c r="I284" s="334">
        <v>29</v>
      </c>
      <c r="J284" s="335"/>
      <c r="K284" s="86">
        <f t="shared" si="33"/>
        <v>0</v>
      </c>
      <c r="L284" s="200">
        <f t="shared" si="34"/>
        <v>0</v>
      </c>
      <c r="M284" s="70"/>
    </row>
    <row r="285" spans="2:13" ht="10.5" customHeight="1">
      <c r="B285" s="71"/>
      <c r="C285" s="94"/>
      <c r="D285" s="103"/>
      <c r="E285" s="360" t="s">
        <v>541</v>
      </c>
      <c r="F285" s="60"/>
      <c r="G285" s="352"/>
      <c r="H285" s="359" t="s">
        <v>68</v>
      </c>
      <c r="I285" s="334"/>
      <c r="J285" s="335"/>
      <c r="K285" s="86"/>
      <c r="L285" s="200"/>
      <c r="M285" s="70"/>
    </row>
    <row r="286" spans="2:13" ht="10.5" customHeight="1">
      <c r="B286" s="71"/>
      <c r="C286" s="74"/>
      <c r="D286" s="103"/>
      <c r="E286" s="280" t="s">
        <v>358</v>
      </c>
      <c r="F286" s="60"/>
      <c r="G286" s="352"/>
      <c r="H286" s="359" t="s">
        <v>68</v>
      </c>
      <c r="I286" s="334"/>
      <c r="J286" s="335"/>
      <c r="K286" s="86">
        <f>I286*J286</f>
        <v>0</v>
      </c>
      <c r="L286" s="200">
        <f t="shared" si="34"/>
        <v>0</v>
      </c>
      <c r="M286" s="70"/>
    </row>
    <row r="287" spans="2:13" ht="10.5" customHeight="1">
      <c r="B287" s="71"/>
      <c r="C287" s="74"/>
      <c r="D287" s="103"/>
      <c r="E287" s="279" t="s">
        <v>359</v>
      </c>
      <c r="F287" s="60"/>
      <c r="G287" s="352"/>
      <c r="H287" s="359" t="s">
        <v>68</v>
      </c>
      <c r="I287" s="334"/>
      <c r="J287" s="335"/>
      <c r="K287" s="86">
        <f>I287*J287</f>
        <v>0</v>
      </c>
      <c r="L287" s="200">
        <f t="shared" si="34"/>
        <v>0</v>
      </c>
      <c r="M287" s="70"/>
    </row>
    <row r="288" spans="2:13" ht="10.5" customHeight="1">
      <c r="B288" s="71"/>
      <c r="C288"/>
      <c r="D288" s="103"/>
      <c r="E288" s="279" t="s">
        <v>360</v>
      </c>
      <c r="F288" s="60"/>
      <c r="G288" s="352"/>
      <c r="H288" s="359" t="s">
        <v>68</v>
      </c>
      <c r="I288" s="334"/>
      <c r="J288" s="335"/>
      <c r="K288" s="86">
        <f>I288*J288</f>
        <v>0</v>
      </c>
      <c r="L288" s="200">
        <f t="shared" si="34"/>
        <v>0</v>
      </c>
      <c r="M288" s="70"/>
    </row>
    <row r="289" spans="2:13" ht="10.5" customHeight="1">
      <c r="B289" s="71"/>
      <c r="C289"/>
      <c r="D289" s="103"/>
      <c r="E289" s="279" t="s">
        <v>361</v>
      </c>
      <c r="F289" s="60"/>
      <c r="G289" s="352"/>
      <c r="H289" s="359" t="s">
        <v>68</v>
      </c>
      <c r="I289" s="334"/>
      <c r="J289" s="335"/>
      <c r="K289" s="86">
        <f>I289*J289</f>
        <v>0</v>
      </c>
      <c r="L289" s="200">
        <f t="shared" si="34"/>
        <v>0</v>
      </c>
      <c r="M289" s="70"/>
    </row>
    <row r="290" spans="2:13" ht="10.5" customHeight="1">
      <c r="B290" s="71"/>
      <c r="C290" s="74"/>
      <c r="D290" s="103"/>
      <c r="E290" s="279" t="s">
        <v>362</v>
      </c>
      <c r="F290" s="60"/>
      <c r="G290" s="352"/>
      <c r="H290" s="359" t="s">
        <v>68</v>
      </c>
      <c r="I290" s="334"/>
      <c r="J290" s="335"/>
      <c r="K290" s="86">
        <f>I290*J290</f>
        <v>0</v>
      </c>
      <c r="L290" s="200">
        <f t="shared" si="34"/>
        <v>0</v>
      </c>
      <c r="M290" s="70"/>
    </row>
    <row r="291" spans="2:13" ht="10.5" customHeight="1">
      <c r="B291" s="132"/>
      <c r="C291"/>
      <c r="D291" s="103"/>
      <c r="E291" s="161"/>
      <c r="F291" s="76"/>
      <c r="G291" s="230"/>
      <c r="H291" s="359" t="s">
        <v>68</v>
      </c>
      <c r="I291" s="334"/>
      <c r="J291" s="335"/>
      <c r="K291" s="86"/>
      <c r="L291" s="200">
        <f t="shared" si="34"/>
        <v>0</v>
      </c>
      <c r="M291" s="70"/>
    </row>
    <row r="292" spans="2:13" ht="10.5" customHeight="1">
      <c r="B292" s="132"/>
      <c r="C292" s="94"/>
      <c r="D292" s="103"/>
      <c r="E292" s="106" t="s">
        <v>62</v>
      </c>
      <c r="F292" s="54"/>
      <c r="G292" s="166"/>
      <c r="H292" s="120"/>
      <c r="I292" s="121"/>
      <c r="J292" s="122"/>
      <c r="K292" s="82"/>
      <c r="L292" s="199"/>
      <c r="M292" s="83"/>
    </row>
    <row r="293" spans="2:13" ht="10.5" customHeight="1">
      <c r="B293" s="71" t="s">
        <v>184</v>
      </c>
      <c r="C293" s="100"/>
      <c r="D293" s="107"/>
      <c r="E293" s="108"/>
      <c r="F293" s="61"/>
      <c r="G293" s="160"/>
      <c r="H293" s="115"/>
      <c r="I293" s="116"/>
      <c r="J293" s="117"/>
      <c r="K293" s="109">
        <f>ROUND(SUM(K274:K291),2)</f>
        <v>0</v>
      </c>
      <c r="L293" s="214">
        <f>SUM(L274:L291)</f>
        <v>0</v>
      </c>
      <c r="M293" s="65">
        <f>IF(K$364=0,0,100*K293/K$364)</f>
        <v>0</v>
      </c>
    </row>
    <row r="294" spans="2:13" ht="10.5" customHeight="1">
      <c r="B294" s="71" t="s">
        <v>185</v>
      </c>
      <c r="C294" s="101"/>
      <c r="D294" s="102"/>
      <c r="E294" s="165"/>
      <c r="F294" s="112" t="s">
        <v>189</v>
      </c>
      <c r="G294" s="347"/>
      <c r="H294" s="86"/>
      <c r="I294" s="334"/>
      <c r="J294" s="335"/>
      <c r="K294" s="86"/>
      <c r="L294" s="200">
        <f>IF(K$317=0,0,100*K294/K$317)</f>
        <v>0</v>
      </c>
      <c r="M294" s="70"/>
    </row>
    <row r="295" spans="2:13" ht="10.5" customHeight="1">
      <c r="B295" s="71" t="s">
        <v>187</v>
      </c>
      <c r="C295" s="94"/>
      <c r="D295" s="103"/>
      <c r="E295" s="165"/>
      <c r="F295" s="358" t="s">
        <v>516</v>
      </c>
      <c r="G295" s="347" t="s">
        <v>515</v>
      </c>
      <c r="H295" s="359" t="s">
        <v>182</v>
      </c>
      <c r="I295" s="334">
        <v>110</v>
      </c>
      <c r="J295" s="335"/>
      <c r="K295" s="86">
        <f>I295*J295</f>
        <v>0</v>
      </c>
      <c r="L295" s="200">
        <f aca="true" t="shared" si="35" ref="L295:L315">IF(K$317=0,0,100*K295/K$317)</f>
        <v>0</v>
      </c>
      <c r="M295" s="70"/>
    </row>
    <row r="296" spans="2:13" ht="10.5" customHeight="1">
      <c r="B296" s="71"/>
      <c r="C296" s="94"/>
      <c r="D296" s="103"/>
      <c r="E296" s="165" t="s">
        <v>190</v>
      </c>
      <c r="F296" s="358" t="s">
        <v>468</v>
      </c>
      <c r="G296" s="347">
        <v>72711</v>
      </c>
      <c r="H296" s="359" t="s">
        <v>68</v>
      </c>
      <c r="I296" s="334">
        <v>16</v>
      </c>
      <c r="J296" s="335"/>
      <c r="K296" s="86">
        <f>I296*J296</f>
        <v>0</v>
      </c>
      <c r="L296" s="200">
        <f t="shared" si="35"/>
        <v>0</v>
      </c>
      <c r="M296" s="70"/>
    </row>
    <row r="297" spans="2:13" ht="10.5" customHeight="1">
      <c r="B297" s="71" t="s">
        <v>25</v>
      </c>
      <c r="C297" s="94"/>
      <c r="D297" s="103"/>
      <c r="E297" s="166" t="s">
        <v>191</v>
      </c>
      <c r="F297" s="112" t="s">
        <v>363</v>
      </c>
      <c r="G297" s="347"/>
      <c r="H297" s="359"/>
      <c r="I297" s="334"/>
      <c r="J297" s="335"/>
      <c r="K297" s="86">
        <f>I297*J297</f>
        <v>0</v>
      </c>
      <c r="L297" s="200">
        <f t="shared" si="35"/>
        <v>0</v>
      </c>
      <c r="M297" s="70"/>
    </row>
    <row r="298" spans="2:13" ht="10.5" customHeight="1">
      <c r="B298" s="71"/>
      <c r="C298" s="94"/>
      <c r="D298" s="103"/>
      <c r="E298" s="165"/>
      <c r="F298" s="112" t="s">
        <v>543</v>
      </c>
      <c r="G298" s="347"/>
      <c r="H298" s="359"/>
      <c r="I298" s="334"/>
      <c r="J298" s="335"/>
      <c r="K298" s="86">
        <f>I298*J298</f>
        <v>0</v>
      </c>
      <c r="L298" s="200">
        <f t="shared" si="35"/>
        <v>0</v>
      </c>
      <c r="M298" s="70"/>
    </row>
    <row r="299" spans="2:13" ht="10.5" customHeight="1">
      <c r="B299" s="71" t="s">
        <v>206</v>
      </c>
      <c r="C299" s="94"/>
      <c r="D299" s="103"/>
      <c r="E299" s="157"/>
      <c r="F299" s="112" t="s">
        <v>542</v>
      </c>
      <c r="G299" s="347"/>
      <c r="H299" s="359"/>
      <c r="I299" s="334"/>
      <c r="J299" s="335"/>
      <c r="K299" s="86">
        <f>I299*J299</f>
        <v>0</v>
      </c>
      <c r="L299" s="200">
        <f t="shared" si="35"/>
        <v>0</v>
      </c>
      <c r="M299" s="70"/>
    </row>
    <row r="300" spans="2:13" ht="10.5" customHeight="1">
      <c r="B300" s="71" t="s">
        <v>208</v>
      </c>
      <c r="C300" s="94"/>
      <c r="D300" s="103"/>
      <c r="E300" s="165"/>
      <c r="F300" s="112" t="s">
        <v>364</v>
      </c>
      <c r="G300" s="347"/>
      <c r="H300" s="359"/>
      <c r="I300" s="334"/>
      <c r="J300" s="335"/>
      <c r="K300" s="86"/>
      <c r="L300" s="200">
        <f t="shared" si="35"/>
        <v>0</v>
      </c>
      <c r="M300" s="70"/>
    </row>
    <row r="301" spans="2:13" ht="10.5" customHeight="1">
      <c r="B301" s="71"/>
      <c r="C301" s="94"/>
      <c r="D301" s="103"/>
      <c r="E301" s="165" t="s">
        <v>192</v>
      </c>
      <c r="F301" s="112" t="s">
        <v>365</v>
      </c>
      <c r="G301" s="347"/>
      <c r="H301" s="359"/>
      <c r="I301" s="334"/>
      <c r="J301" s="335"/>
      <c r="K301" s="86"/>
      <c r="L301" s="200">
        <f t="shared" si="35"/>
        <v>0</v>
      </c>
      <c r="M301" s="70"/>
    </row>
    <row r="302" spans="2:13" ht="10.5" customHeight="1">
      <c r="B302" s="71"/>
      <c r="C302" s="94"/>
      <c r="D302" s="103"/>
      <c r="E302" s="230" t="s">
        <v>194</v>
      </c>
      <c r="F302" s="112" t="s">
        <v>366</v>
      </c>
      <c r="G302" s="347"/>
      <c r="H302" s="359"/>
      <c r="I302" s="334"/>
      <c r="J302" s="335"/>
      <c r="K302" s="86"/>
      <c r="L302" s="200">
        <f t="shared" si="35"/>
        <v>0</v>
      </c>
      <c r="M302" s="70"/>
    </row>
    <row r="303" spans="2:13" ht="10.5" customHeight="1">
      <c r="B303" s="164"/>
      <c r="C303" s="94"/>
      <c r="D303" s="103"/>
      <c r="E303" s="230"/>
      <c r="F303" s="112" t="s">
        <v>367</v>
      </c>
      <c r="G303" s="347"/>
      <c r="H303" s="359"/>
      <c r="I303" s="334"/>
      <c r="J303" s="335"/>
      <c r="K303" s="86"/>
      <c r="L303" s="200">
        <f t="shared" si="35"/>
        <v>0</v>
      </c>
      <c r="M303" s="70"/>
    </row>
    <row r="304" spans="2:13" ht="10.5" customHeight="1">
      <c r="B304" s="164"/>
      <c r="C304" s="74" t="s">
        <v>193</v>
      </c>
      <c r="D304" s="103"/>
      <c r="E304" s="160"/>
      <c r="F304" s="112" t="s">
        <v>368</v>
      </c>
      <c r="G304" s="347"/>
      <c r="H304" s="359"/>
      <c r="I304" s="334"/>
      <c r="J304" s="335"/>
      <c r="K304" s="86"/>
      <c r="L304" s="200">
        <f t="shared" si="35"/>
        <v>0</v>
      </c>
      <c r="M304" s="70"/>
    </row>
    <row r="305" spans="2:13" ht="10.5" customHeight="1">
      <c r="B305" s="164"/>
      <c r="C305" s="74"/>
      <c r="D305" s="103" t="s">
        <v>195</v>
      </c>
      <c r="E305" s="165"/>
      <c r="F305" s="112" t="s">
        <v>196</v>
      </c>
      <c r="G305" s="347"/>
      <c r="H305" s="359"/>
      <c r="I305" s="334"/>
      <c r="J305" s="335"/>
      <c r="K305" s="86"/>
      <c r="L305" s="200">
        <f t="shared" si="35"/>
        <v>0</v>
      </c>
      <c r="M305" s="70"/>
    </row>
    <row r="306" spans="2:13" ht="10.5" customHeight="1">
      <c r="B306" s="164"/>
      <c r="C306" s="75"/>
      <c r="D306" s="103" t="s">
        <v>197</v>
      </c>
      <c r="E306" s="165" t="s">
        <v>198</v>
      </c>
      <c r="F306" s="112" t="s">
        <v>199</v>
      </c>
      <c r="G306" s="347"/>
      <c r="H306" s="359"/>
      <c r="I306" s="334"/>
      <c r="J306" s="335"/>
      <c r="K306" s="86"/>
      <c r="L306" s="200">
        <f t="shared" si="35"/>
        <v>0</v>
      </c>
      <c r="M306" s="70"/>
    </row>
    <row r="307" spans="2:13" ht="10.5" customHeight="1">
      <c r="B307" s="71"/>
      <c r="C307"/>
      <c r="D307" s="103"/>
      <c r="E307" s="165"/>
      <c r="F307" s="112" t="s">
        <v>200</v>
      </c>
      <c r="G307" s="347"/>
      <c r="H307" s="359"/>
      <c r="I307" s="334"/>
      <c r="J307" s="335"/>
      <c r="K307" s="86"/>
      <c r="L307" s="200">
        <f t="shared" si="35"/>
        <v>0</v>
      </c>
      <c r="M307" s="70"/>
    </row>
    <row r="308" spans="2:13" ht="10.5" customHeight="1">
      <c r="B308" s="71"/>
      <c r="C308"/>
      <c r="D308" s="103"/>
      <c r="E308" s="157"/>
      <c r="F308" s="112" t="s">
        <v>369</v>
      </c>
      <c r="G308" s="347"/>
      <c r="H308" s="359"/>
      <c r="I308" s="334"/>
      <c r="J308" s="335"/>
      <c r="K308" s="86"/>
      <c r="L308" s="200">
        <f t="shared" si="35"/>
        <v>0</v>
      </c>
      <c r="M308" s="70"/>
    </row>
    <row r="309" spans="2:13" ht="10.5" customHeight="1">
      <c r="B309" s="71"/>
      <c r="C309" s="74"/>
      <c r="D309" s="103"/>
      <c r="E309" s="165"/>
      <c r="F309" s="112" t="s">
        <v>337</v>
      </c>
      <c r="G309" s="347"/>
      <c r="H309" s="359"/>
      <c r="I309" s="334"/>
      <c r="J309" s="335"/>
      <c r="K309" s="86"/>
      <c r="L309" s="200">
        <f t="shared" si="35"/>
        <v>0</v>
      </c>
      <c r="M309" s="70"/>
    </row>
    <row r="310" spans="2:13" ht="10.5" customHeight="1">
      <c r="B310" s="71"/>
      <c r="C310" s="74"/>
      <c r="D310" s="103"/>
      <c r="E310" s="165"/>
      <c r="F310" s="112" t="s">
        <v>338</v>
      </c>
      <c r="G310" s="347"/>
      <c r="H310" s="359"/>
      <c r="I310" s="334"/>
      <c r="J310" s="335"/>
      <c r="K310" s="86"/>
      <c r="L310" s="200">
        <f t="shared" si="35"/>
        <v>0</v>
      </c>
      <c r="M310" s="70"/>
    </row>
    <row r="311" spans="2:13" ht="10.5" customHeight="1">
      <c r="B311" s="71"/>
      <c r="C311" s="74"/>
      <c r="D311" s="103"/>
      <c r="E311" s="165"/>
      <c r="F311" s="112" t="s">
        <v>339</v>
      </c>
      <c r="G311" s="347"/>
      <c r="H311" s="359"/>
      <c r="I311" s="334"/>
      <c r="J311" s="335"/>
      <c r="K311" s="86"/>
      <c r="L311" s="200">
        <f t="shared" si="35"/>
        <v>0</v>
      </c>
      <c r="M311" s="70"/>
    </row>
    <row r="312" spans="2:13" ht="10.5" customHeight="1">
      <c r="B312" s="71"/>
      <c r="C312" s="74"/>
      <c r="D312" s="103"/>
      <c r="E312" s="165" t="s">
        <v>201</v>
      </c>
      <c r="F312" s="281" t="s">
        <v>340</v>
      </c>
      <c r="G312" s="350"/>
      <c r="H312" s="86"/>
      <c r="I312" s="334"/>
      <c r="J312" s="335"/>
      <c r="K312" s="86"/>
      <c r="L312" s="200">
        <f t="shared" si="35"/>
        <v>0</v>
      </c>
      <c r="M312" s="70"/>
    </row>
    <row r="313" spans="2:13" ht="10.5" customHeight="1">
      <c r="B313" s="71"/>
      <c r="C313" s="74"/>
      <c r="D313" s="103"/>
      <c r="E313" s="165"/>
      <c r="F313" s="281" t="s">
        <v>341</v>
      </c>
      <c r="G313" s="350"/>
      <c r="H313" s="86"/>
      <c r="I313" s="334"/>
      <c r="J313" s="335"/>
      <c r="K313" s="86"/>
      <c r="L313" s="200">
        <f t="shared" si="35"/>
        <v>0</v>
      </c>
      <c r="M313" s="70"/>
    </row>
    <row r="314" spans="2:13" ht="10.5" customHeight="1">
      <c r="B314" s="71"/>
      <c r="C314" s="74"/>
      <c r="D314" s="103"/>
      <c r="E314" s="165"/>
      <c r="F314" s="112" t="s">
        <v>342</v>
      </c>
      <c r="G314" s="347"/>
      <c r="H314" s="86"/>
      <c r="I314" s="334"/>
      <c r="J314" s="335"/>
      <c r="K314" s="86"/>
      <c r="L314" s="200">
        <f t="shared" si="35"/>
        <v>0</v>
      </c>
      <c r="M314" s="70"/>
    </row>
    <row r="315" spans="2:13" ht="10.5" customHeight="1">
      <c r="B315" s="164"/>
      <c r="C315"/>
      <c r="D315" s="103"/>
      <c r="E315" s="165"/>
      <c r="F315" s="112" t="s">
        <v>343</v>
      </c>
      <c r="G315" s="347"/>
      <c r="H315" s="86"/>
      <c r="I315" s="334"/>
      <c r="J315" s="335"/>
      <c r="K315" s="86"/>
      <c r="L315" s="200">
        <f t="shared" si="35"/>
        <v>0</v>
      </c>
      <c r="M315" s="70"/>
    </row>
    <row r="316" spans="2:13" ht="10.5" customHeight="1">
      <c r="B316" s="164"/>
      <c r="C316" s="94"/>
      <c r="D316" s="103"/>
      <c r="E316" s="106" t="s">
        <v>62</v>
      </c>
      <c r="F316" s="54"/>
      <c r="G316" s="166"/>
      <c r="H316" s="120"/>
      <c r="I316" s="121"/>
      <c r="J316" s="122"/>
      <c r="K316" s="82"/>
      <c r="L316" s="199"/>
      <c r="M316" s="83"/>
    </row>
    <row r="317" spans="2:13" ht="10.5" customHeight="1">
      <c r="B317" s="62"/>
      <c r="C317" s="100"/>
      <c r="D317" s="107"/>
      <c r="E317" s="108"/>
      <c r="F317" s="61"/>
      <c r="G317" s="160"/>
      <c r="H317" s="115"/>
      <c r="I317" s="116"/>
      <c r="J317" s="117"/>
      <c r="K317" s="109">
        <f>ROUND(SUM(K294:K315),2)</f>
        <v>0</v>
      </c>
      <c r="L317" s="214">
        <f>SUM(L294:L315)</f>
        <v>0</v>
      </c>
      <c r="M317" s="65">
        <f>IF(K$364=0,0,100*K317/K$364)</f>
        <v>0</v>
      </c>
    </row>
    <row r="318" spans="2:13" ht="10.5" customHeight="1">
      <c r="B318" s="71"/>
      <c r="C318" s="101"/>
      <c r="D318" s="102"/>
      <c r="E318" s="105" t="s">
        <v>469</v>
      </c>
      <c r="F318" s="85"/>
      <c r="G318" s="345" t="s">
        <v>474</v>
      </c>
      <c r="H318" s="359" t="s">
        <v>182</v>
      </c>
      <c r="I318" s="334">
        <v>20</v>
      </c>
      <c r="J318" s="335"/>
      <c r="K318" s="86">
        <f>I318*J318</f>
        <v>0</v>
      </c>
      <c r="L318" s="200">
        <f>IF(K$332=0,0,100*K318/K$332)</f>
        <v>0</v>
      </c>
      <c r="M318" s="70"/>
    </row>
    <row r="319" spans="2:13" ht="10.5" customHeight="1">
      <c r="B319" s="71"/>
      <c r="C319" s="94"/>
      <c r="D319" s="103"/>
      <c r="E319" s="105" t="s">
        <v>470</v>
      </c>
      <c r="F319" s="85"/>
      <c r="G319" s="345" t="s">
        <v>475</v>
      </c>
      <c r="H319" s="359" t="s">
        <v>182</v>
      </c>
      <c r="I319" s="334">
        <v>13</v>
      </c>
      <c r="J319" s="335"/>
      <c r="K319" s="86">
        <f aca="true" t="shared" si="36" ref="K319:K330">I319*J319</f>
        <v>0</v>
      </c>
      <c r="L319" s="200">
        <f aca="true" t="shared" si="37" ref="L319:L330">IF(K$332=0,0,100*K319/K$332)</f>
        <v>0</v>
      </c>
      <c r="M319" s="70"/>
    </row>
    <row r="320" spans="2:13" ht="10.5" customHeight="1">
      <c r="B320" s="71"/>
      <c r="C320" s="94"/>
      <c r="D320" s="103"/>
      <c r="E320" s="105" t="s">
        <v>471</v>
      </c>
      <c r="F320" s="85"/>
      <c r="G320" s="345" t="s">
        <v>476</v>
      </c>
      <c r="H320" s="359" t="s">
        <v>182</v>
      </c>
      <c r="I320" s="334">
        <v>4</v>
      </c>
      <c r="J320" s="335"/>
      <c r="K320" s="86">
        <f t="shared" si="36"/>
        <v>0</v>
      </c>
      <c r="L320" s="200">
        <f t="shared" si="37"/>
        <v>0</v>
      </c>
      <c r="M320" s="70"/>
    </row>
    <row r="321" spans="2:13" ht="10.5" customHeight="1">
      <c r="B321" s="71"/>
      <c r="C321" s="74" t="s">
        <v>202</v>
      </c>
      <c r="D321" s="103"/>
      <c r="E321" s="105" t="s">
        <v>472</v>
      </c>
      <c r="F321" s="85"/>
      <c r="G321" s="345" t="s">
        <v>477</v>
      </c>
      <c r="H321" s="359" t="s">
        <v>182</v>
      </c>
      <c r="I321" s="334">
        <v>74</v>
      </c>
      <c r="J321" s="335"/>
      <c r="K321" s="86">
        <f t="shared" si="36"/>
        <v>0</v>
      </c>
      <c r="L321" s="200">
        <f t="shared" si="37"/>
        <v>0</v>
      </c>
      <c r="M321" s="70"/>
    </row>
    <row r="322" spans="2:13" ht="10.5" customHeight="1">
      <c r="B322" s="71"/>
      <c r="C322" s="74"/>
      <c r="D322" s="103" t="s">
        <v>203</v>
      </c>
      <c r="E322" s="369" t="s">
        <v>473</v>
      </c>
      <c r="F322" s="85"/>
      <c r="G322" s="345" t="s">
        <v>517</v>
      </c>
      <c r="H322" s="359" t="s">
        <v>182</v>
      </c>
      <c r="I322" s="334">
        <v>4</v>
      </c>
      <c r="J322" s="335"/>
      <c r="K322" s="86">
        <f t="shared" si="36"/>
        <v>0</v>
      </c>
      <c r="L322" s="200">
        <f t="shared" si="37"/>
        <v>0</v>
      </c>
      <c r="M322" s="70"/>
    </row>
    <row r="323" spans="2:13" ht="10.5" customHeight="1">
      <c r="B323" s="71"/>
      <c r="C323" s="74"/>
      <c r="D323" s="103"/>
      <c r="E323" s="369" t="s">
        <v>478</v>
      </c>
      <c r="F323" s="85"/>
      <c r="G323" s="345">
        <v>83707</v>
      </c>
      <c r="H323" s="359" t="s">
        <v>182</v>
      </c>
      <c r="I323" s="334">
        <v>16</v>
      </c>
      <c r="J323" s="335"/>
      <c r="K323" s="86">
        <f t="shared" si="36"/>
        <v>0</v>
      </c>
      <c r="L323" s="200">
        <f t="shared" si="37"/>
        <v>0</v>
      </c>
      <c r="M323" s="70"/>
    </row>
    <row r="324" spans="2:13" ht="10.5" customHeight="1">
      <c r="B324" s="71"/>
      <c r="C324" s="74"/>
      <c r="D324" s="103"/>
      <c r="E324" s="369" t="s">
        <v>479</v>
      </c>
      <c r="F324" s="370"/>
      <c r="G324" s="345">
        <v>40777</v>
      </c>
      <c r="H324" s="359" t="s">
        <v>68</v>
      </c>
      <c r="I324" s="334">
        <v>5</v>
      </c>
      <c r="J324" s="335"/>
      <c r="K324" s="86">
        <f t="shared" si="36"/>
        <v>0</v>
      </c>
      <c r="L324" s="200">
        <f t="shared" si="37"/>
        <v>0</v>
      </c>
      <c r="M324" s="70"/>
    </row>
    <row r="325" spans="2:13" ht="10.5" customHeight="1">
      <c r="B325" s="71"/>
      <c r="C325" s="74"/>
      <c r="D325" s="103"/>
      <c r="E325" s="436" t="s">
        <v>480</v>
      </c>
      <c r="F325" s="437"/>
      <c r="G325" s="345" t="s">
        <v>481</v>
      </c>
      <c r="H325" s="359" t="s">
        <v>68</v>
      </c>
      <c r="I325" s="334">
        <v>5</v>
      </c>
      <c r="J325" s="335"/>
      <c r="K325" s="86">
        <f t="shared" si="36"/>
        <v>0</v>
      </c>
      <c r="L325" s="200">
        <f t="shared" si="37"/>
        <v>0</v>
      </c>
      <c r="M325" s="70"/>
    </row>
    <row r="326" spans="2:13" ht="10.5" customHeight="1">
      <c r="B326" s="71"/>
      <c r="C326" s="94"/>
      <c r="D326" s="103"/>
      <c r="E326" s="434" t="s">
        <v>483</v>
      </c>
      <c r="F326" s="435"/>
      <c r="G326" s="346" t="s">
        <v>482</v>
      </c>
      <c r="H326" s="359" t="s">
        <v>68</v>
      </c>
      <c r="I326" s="334">
        <v>11</v>
      </c>
      <c r="J326" s="335"/>
      <c r="K326" s="86">
        <f t="shared" si="36"/>
        <v>0</v>
      </c>
      <c r="L326" s="200">
        <f t="shared" si="37"/>
        <v>0</v>
      </c>
      <c r="M326" s="70"/>
    </row>
    <row r="327" spans="2:13" ht="10.5" customHeight="1">
      <c r="B327" s="71"/>
      <c r="C327" s="94"/>
      <c r="D327" s="103"/>
      <c r="E327" s="436" t="s">
        <v>520</v>
      </c>
      <c r="F327" s="437"/>
      <c r="G327" s="346" t="s">
        <v>519</v>
      </c>
      <c r="H327" s="359" t="s">
        <v>68</v>
      </c>
      <c r="I327" s="334">
        <v>1</v>
      </c>
      <c r="J327" s="335"/>
      <c r="K327" s="86">
        <f t="shared" si="36"/>
        <v>0</v>
      </c>
      <c r="L327" s="200">
        <f t="shared" si="37"/>
        <v>0</v>
      </c>
      <c r="M327" s="70"/>
    </row>
    <row r="328" spans="2:13" ht="10.5" customHeight="1">
      <c r="B328" s="71"/>
      <c r="C328" s="94"/>
      <c r="D328" s="103"/>
      <c r="E328" s="436" t="s">
        <v>518</v>
      </c>
      <c r="F328" s="437"/>
      <c r="G328" s="346" t="s">
        <v>567</v>
      </c>
      <c r="H328" s="359" t="s">
        <v>68</v>
      </c>
      <c r="I328" s="334">
        <v>1</v>
      </c>
      <c r="J328" s="335"/>
      <c r="K328" s="86">
        <f t="shared" si="36"/>
        <v>0</v>
      </c>
      <c r="L328" s="200">
        <f t="shared" si="37"/>
        <v>0</v>
      </c>
      <c r="M328" s="70"/>
    </row>
    <row r="329" spans="2:13" ht="10.5" customHeight="1">
      <c r="B329" s="71"/>
      <c r="C329" s="94"/>
      <c r="D329" s="103"/>
      <c r="E329" s="436" t="s">
        <v>521</v>
      </c>
      <c r="F329" s="437"/>
      <c r="G329" s="346" t="s">
        <v>519</v>
      </c>
      <c r="H329" s="359" t="s">
        <v>68</v>
      </c>
      <c r="I329" s="334">
        <v>2</v>
      </c>
      <c r="J329" s="335"/>
      <c r="K329" s="86">
        <f t="shared" si="36"/>
        <v>0</v>
      </c>
      <c r="L329" s="200"/>
      <c r="M329" s="70"/>
    </row>
    <row r="330" spans="2:13" ht="10.5" customHeight="1">
      <c r="B330" s="71"/>
      <c r="C330" s="94"/>
      <c r="D330" s="103"/>
      <c r="E330" s="436" t="s">
        <v>536</v>
      </c>
      <c r="F330" s="437"/>
      <c r="G330" s="347" t="s">
        <v>519</v>
      </c>
      <c r="H330" s="359" t="s">
        <v>68</v>
      </c>
      <c r="I330" s="334">
        <v>2</v>
      </c>
      <c r="J330" s="335"/>
      <c r="K330" s="86">
        <f t="shared" si="36"/>
        <v>0</v>
      </c>
      <c r="L330" s="200">
        <f t="shared" si="37"/>
        <v>0</v>
      </c>
      <c r="M330" s="70"/>
    </row>
    <row r="331" spans="2:13" ht="10.5" customHeight="1">
      <c r="B331" s="71"/>
      <c r="C331" s="94"/>
      <c r="D331" s="103"/>
      <c r="E331" s="106" t="s">
        <v>62</v>
      </c>
      <c r="F331" s="77"/>
      <c r="G331" s="166"/>
      <c r="H331" s="120"/>
      <c r="I331" s="121"/>
      <c r="J331" s="122"/>
      <c r="K331" s="128"/>
      <c r="L331" s="371"/>
      <c r="M331" s="83"/>
    </row>
    <row r="332" spans="2:13" ht="10.5" customHeight="1">
      <c r="B332" s="132"/>
      <c r="C332" s="100"/>
      <c r="D332" s="107"/>
      <c r="E332" s="108"/>
      <c r="F332" s="61"/>
      <c r="G332" s="160"/>
      <c r="H332" s="229"/>
      <c r="I332" s="116"/>
      <c r="J332" s="117"/>
      <c r="K332" s="109">
        <f>ROUND(SUM(K318:K330),2)</f>
        <v>0</v>
      </c>
      <c r="L332" s="214">
        <f>SUM(L318:L326)</f>
        <v>0</v>
      </c>
      <c r="M332" s="65">
        <f>IF(K$364=0,0,100*K332/K$364)</f>
        <v>0</v>
      </c>
    </row>
    <row r="333" spans="2:13" ht="10.5" customHeight="1">
      <c r="B333" s="84"/>
      <c r="C333" s="101"/>
      <c r="D333" s="102"/>
      <c r="E333" s="105" t="s">
        <v>204</v>
      </c>
      <c r="F333" s="85"/>
      <c r="G333" s="345"/>
      <c r="H333" s="86"/>
      <c r="I333" s="158"/>
      <c r="J333" s="159"/>
      <c r="K333" s="86"/>
      <c r="L333" s="200">
        <f>IF(K$338=0,0,100*K333/K$338)</f>
        <v>0</v>
      </c>
      <c r="M333" s="70"/>
    </row>
    <row r="334" spans="2:13" ht="10.5" customHeight="1">
      <c r="B334" s="84"/>
      <c r="C334" s="74"/>
      <c r="D334" s="103"/>
      <c r="E334" s="105" t="s">
        <v>205</v>
      </c>
      <c r="F334" s="85"/>
      <c r="G334" s="345"/>
      <c r="H334" s="86"/>
      <c r="I334" s="158"/>
      <c r="J334" s="159"/>
      <c r="K334" s="86"/>
      <c r="L334" s="200">
        <f>IF(K$338=0,0,100*K334/K$338)</f>
        <v>0</v>
      </c>
      <c r="M334" s="70"/>
    </row>
    <row r="335" spans="2:13" ht="10.5" customHeight="1">
      <c r="B335" s="84"/>
      <c r="C335" s="74" t="s">
        <v>345</v>
      </c>
      <c r="D335" s="103"/>
      <c r="E335" s="105" t="s">
        <v>207</v>
      </c>
      <c r="F335" s="85"/>
      <c r="G335" s="345"/>
      <c r="H335" s="86"/>
      <c r="I335" s="158"/>
      <c r="J335" s="159"/>
      <c r="K335" s="86"/>
      <c r="L335" s="200">
        <f>IF(K$338=0,0,100*K335/K$338)</f>
        <v>0</v>
      </c>
      <c r="M335" s="70"/>
    </row>
    <row r="336" spans="2:13" ht="10.5" customHeight="1">
      <c r="B336" s="71"/>
      <c r="C336" s="94"/>
      <c r="D336" s="103" t="s">
        <v>209</v>
      </c>
      <c r="E336" s="434" t="s">
        <v>344</v>
      </c>
      <c r="F336" s="435"/>
      <c r="G336" s="346"/>
      <c r="H336" s="86"/>
      <c r="I336" s="162"/>
      <c r="J336" s="163"/>
      <c r="K336" s="86"/>
      <c r="L336" s="200">
        <f>IF(K$338=0,0,100*K336/K$338)</f>
        <v>0</v>
      </c>
      <c r="M336" s="70"/>
    </row>
    <row r="337" spans="2:13" ht="10.5" customHeight="1">
      <c r="B337" s="71"/>
      <c r="C337" s="94"/>
      <c r="D337" s="103"/>
      <c r="E337" s="106" t="s">
        <v>62</v>
      </c>
      <c r="F337" s="54"/>
      <c r="G337" s="166"/>
      <c r="H337" s="120"/>
      <c r="I337" s="121"/>
      <c r="J337" s="122"/>
      <c r="K337" s="82"/>
      <c r="L337" s="199"/>
      <c r="M337" s="83"/>
    </row>
    <row r="338" spans="2:13" ht="10.5" customHeight="1">
      <c r="B338" s="71" t="s">
        <v>184</v>
      </c>
      <c r="C338" s="100"/>
      <c r="D338" s="107"/>
      <c r="E338" s="108"/>
      <c r="F338" s="61"/>
      <c r="G338" s="160"/>
      <c r="H338" s="115"/>
      <c r="I338" s="116"/>
      <c r="J338" s="117"/>
      <c r="K338" s="109">
        <f>ROUND(SUM(K333:K336),2)</f>
        <v>0</v>
      </c>
      <c r="L338" s="214">
        <f>SUM(L333:L336)</f>
        <v>0</v>
      </c>
      <c r="M338" s="65">
        <f>IF(K$364=0,0,100*K338/K$364)</f>
        <v>0</v>
      </c>
    </row>
    <row r="339" spans="2:13" ht="10.5" customHeight="1">
      <c r="B339" s="71" t="s">
        <v>185</v>
      </c>
      <c r="C339" s="101"/>
      <c r="D339" s="102"/>
      <c r="E339" s="165"/>
      <c r="F339" s="358" t="s">
        <v>523</v>
      </c>
      <c r="G339" s="347" t="s">
        <v>522</v>
      </c>
      <c r="H339" s="92" t="s">
        <v>210</v>
      </c>
      <c r="I339" s="86">
        <v>5</v>
      </c>
      <c r="J339" s="87"/>
      <c r="K339" s="88">
        <f aca="true" t="shared" si="38" ref="K339:K344">J339*I339</f>
        <v>0</v>
      </c>
      <c r="L339" s="200">
        <f aca="true" t="shared" si="39" ref="L339:L344">IF(K$346=0,0,100*K339/K$346)</f>
        <v>0</v>
      </c>
      <c r="M339" s="70"/>
    </row>
    <row r="340" spans="2:13" ht="10.5" customHeight="1">
      <c r="B340" s="71" t="s">
        <v>187</v>
      </c>
      <c r="C340" s="94"/>
      <c r="D340" s="103"/>
      <c r="E340" s="165"/>
      <c r="F340" s="112" t="s">
        <v>484</v>
      </c>
      <c r="G340" s="347" t="s">
        <v>485</v>
      </c>
      <c r="H340" s="92" t="s">
        <v>210</v>
      </c>
      <c r="I340" s="86">
        <v>5</v>
      </c>
      <c r="J340" s="87"/>
      <c r="K340" s="88">
        <f t="shared" si="38"/>
        <v>0</v>
      </c>
      <c r="L340" s="200">
        <f t="shared" si="39"/>
        <v>0</v>
      </c>
      <c r="M340" s="70"/>
    </row>
    <row r="341" spans="2:13" ht="10.5" customHeight="1">
      <c r="B341" s="71"/>
      <c r="C341" s="74" t="s">
        <v>212</v>
      </c>
      <c r="D341" s="103"/>
      <c r="E341" s="165" t="s">
        <v>211</v>
      </c>
      <c r="F341" s="358" t="s">
        <v>385</v>
      </c>
      <c r="G341" s="347">
        <v>9535</v>
      </c>
      <c r="H341" s="92" t="s">
        <v>210</v>
      </c>
      <c r="I341" s="86">
        <v>4</v>
      </c>
      <c r="J341" s="87"/>
      <c r="K341" s="88">
        <f t="shared" si="38"/>
        <v>0</v>
      </c>
      <c r="L341" s="200">
        <f t="shared" si="39"/>
        <v>0</v>
      </c>
      <c r="M341" s="70"/>
    </row>
    <row r="342" spans="2:13" ht="10.5" customHeight="1">
      <c r="B342" s="71" t="s">
        <v>25</v>
      </c>
      <c r="C342" s="74"/>
      <c r="D342" s="103"/>
      <c r="E342" s="166" t="s">
        <v>213</v>
      </c>
      <c r="F342" s="112" t="s">
        <v>346</v>
      </c>
      <c r="G342" s="347"/>
      <c r="H342" s="92" t="s">
        <v>210</v>
      </c>
      <c r="I342" s="86"/>
      <c r="J342" s="87"/>
      <c r="K342" s="88">
        <f t="shared" si="38"/>
        <v>0</v>
      </c>
      <c r="L342" s="200">
        <f t="shared" si="39"/>
        <v>0</v>
      </c>
      <c r="M342" s="70"/>
    </row>
    <row r="343" spans="2:13" ht="10.5" customHeight="1">
      <c r="B343" s="71"/>
      <c r="C343" s="74"/>
      <c r="D343" s="103"/>
      <c r="E343" s="165"/>
      <c r="F343" s="112" t="s">
        <v>347</v>
      </c>
      <c r="G343" s="347"/>
      <c r="H343" s="92" t="s">
        <v>210</v>
      </c>
      <c r="I343" s="86"/>
      <c r="J343" s="87"/>
      <c r="K343" s="88">
        <f t="shared" si="38"/>
        <v>0</v>
      </c>
      <c r="L343" s="200">
        <f t="shared" si="39"/>
        <v>0</v>
      </c>
      <c r="M343" s="70"/>
    </row>
    <row r="344" spans="2:13" ht="10.5" customHeight="1">
      <c r="B344" s="71" t="s">
        <v>206</v>
      </c>
      <c r="C344" s="74"/>
      <c r="D344" s="103"/>
      <c r="E344" s="157"/>
      <c r="F344" s="112" t="s">
        <v>348</v>
      </c>
      <c r="G344" s="347"/>
      <c r="H344" s="92"/>
      <c r="I344" s="86"/>
      <c r="J344" s="87"/>
      <c r="K344" s="88">
        <f t="shared" si="38"/>
        <v>0</v>
      </c>
      <c r="L344" s="200">
        <f t="shared" si="39"/>
        <v>0</v>
      </c>
      <c r="M344" s="70"/>
    </row>
    <row r="345" spans="2:13" ht="10.5" customHeight="1">
      <c r="B345" s="71" t="s">
        <v>208</v>
      </c>
      <c r="C345" s="74"/>
      <c r="D345" s="103"/>
      <c r="E345" s="106" t="s">
        <v>62</v>
      </c>
      <c r="F345" s="54"/>
      <c r="G345" s="166"/>
      <c r="H345" s="120"/>
      <c r="I345" s="121"/>
      <c r="J345" s="122"/>
      <c r="K345" s="82"/>
      <c r="L345" s="199"/>
      <c r="M345" s="83"/>
    </row>
    <row r="346" spans="2:13" ht="10.5" customHeight="1">
      <c r="B346" s="71"/>
      <c r="C346" s="74"/>
      <c r="D346" s="103"/>
      <c r="E346" s="108"/>
      <c r="F346" s="61"/>
      <c r="G346" s="166"/>
      <c r="H346" s="120"/>
      <c r="I346" s="121"/>
      <c r="J346" s="122"/>
      <c r="K346" s="109">
        <f>ROUND(SUM(K339:K344),2)</f>
        <v>0</v>
      </c>
      <c r="L346" s="214">
        <f>SUM(L339:L344)</f>
        <v>0</v>
      </c>
      <c r="M346" s="65">
        <f>IF(K$364=0,0,100*K346/K$364)</f>
        <v>0</v>
      </c>
    </row>
    <row r="347" spans="2:13" ht="10.5" customHeight="1">
      <c r="B347" s="71"/>
      <c r="C347" s="74"/>
      <c r="D347" s="103"/>
      <c r="E347" s="76"/>
      <c r="F347" s="374" t="s">
        <v>526</v>
      </c>
      <c r="G347" s="378" t="s">
        <v>529</v>
      </c>
      <c r="H347" s="141" t="s">
        <v>68</v>
      </c>
      <c r="I347" s="86">
        <v>5</v>
      </c>
      <c r="J347" s="87"/>
      <c r="K347" s="88">
        <f aca="true" t="shared" si="40" ref="K347:K352">J347*I347</f>
        <v>0</v>
      </c>
      <c r="L347" s="200">
        <f aca="true" t="shared" si="41" ref="L347:L352">IF(K$354=0,0,100*K347/K$354)</f>
        <v>0</v>
      </c>
      <c r="M347" s="140"/>
    </row>
    <row r="348" spans="2:13" ht="10.5" customHeight="1">
      <c r="B348" s="71"/>
      <c r="C348" s="74"/>
      <c r="D348" s="103"/>
      <c r="E348" s="76" t="s">
        <v>214</v>
      </c>
      <c r="F348" s="374" t="s">
        <v>527</v>
      </c>
      <c r="G348" s="379" t="s">
        <v>528</v>
      </c>
      <c r="H348" s="141" t="s">
        <v>68</v>
      </c>
      <c r="I348" s="86">
        <v>5</v>
      </c>
      <c r="J348" s="87"/>
      <c r="K348" s="88">
        <f t="shared" si="40"/>
        <v>0</v>
      </c>
      <c r="L348" s="200">
        <f t="shared" si="41"/>
        <v>0</v>
      </c>
      <c r="M348" s="140"/>
    </row>
    <row r="349" spans="2:13" ht="10.5" customHeight="1">
      <c r="B349" s="71"/>
      <c r="C349" s="74"/>
      <c r="D349" s="103"/>
      <c r="E349" s="76" t="s">
        <v>215</v>
      </c>
      <c r="F349" s="374" t="s">
        <v>349</v>
      </c>
      <c r="G349" s="349" t="s">
        <v>519</v>
      </c>
      <c r="H349" s="141" t="s">
        <v>68</v>
      </c>
      <c r="I349" s="86">
        <v>4</v>
      </c>
      <c r="J349" s="87"/>
      <c r="K349" s="88">
        <f t="shared" si="40"/>
        <v>0</v>
      </c>
      <c r="L349" s="200">
        <f t="shared" si="41"/>
        <v>0</v>
      </c>
      <c r="M349" s="140"/>
    </row>
    <row r="350" spans="2:13" ht="10.5" customHeight="1">
      <c r="B350" s="89"/>
      <c r="C350" s="74"/>
      <c r="D350" s="103"/>
      <c r="E350" s="76"/>
      <c r="F350" s="374" t="s">
        <v>530</v>
      </c>
      <c r="G350" s="379" t="s">
        <v>531</v>
      </c>
      <c r="H350" s="141" t="s">
        <v>68</v>
      </c>
      <c r="I350" s="86">
        <v>4</v>
      </c>
      <c r="J350" s="87"/>
      <c r="K350" s="88">
        <f t="shared" si="40"/>
        <v>0</v>
      </c>
      <c r="L350" s="200">
        <f t="shared" si="41"/>
        <v>0</v>
      </c>
      <c r="M350" s="140"/>
    </row>
    <row r="351" spans="2:13" ht="10.5" customHeight="1">
      <c r="B351" s="89"/>
      <c r="C351" s="74"/>
      <c r="D351" s="103"/>
      <c r="E351" s="76"/>
      <c r="F351" s="374" t="s">
        <v>532</v>
      </c>
      <c r="G351" s="349" t="s">
        <v>430</v>
      </c>
      <c r="H351" s="141" t="s">
        <v>68</v>
      </c>
      <c r="I351" s="86">
        <v>4</v>
      </c>
      <c r="J351" s="87"/>
      <c r="K351" s="88">
        <f t="shared" si="40"/>
        <v>0</v>
      </c>
      <c r="L351" s="200">
        <f t="shared" si="41"/>
        <v>0</v>
      </c>
      <c r="M351" s="140"/>
    </row>
    <row r="352" spans="2:13" ht="10.5" customHeight="1">
      <c r="B352" s="84"/>
      <c r="C352" s="74"/>
      <c r="D352" s="103"/>
      <c r="E352" s="76"/>
      <c r="F352" s="374" t="s">
        <v>524</v>
      </c>
      <c r="G352" s="349" t="s">
        <v>525</v>
      </c>
      <c r="H352" s="141" t="s">
        <v>68</v>
      </c>
      <c r="I352" s="86">
        <v>5</v>
      </c>
      <c r="J352" s="87"/>
      <c r="K352" s="88">
        <f t="shared" si="40"/>
        <v>0</v>
      </c>
      <c r="L352" s="200">
        <f t="shared" si="41"/>
        <v>0</v>
      </c>
      <c r="M352" s="140"/>
    </row>
    <row r="353" spans="2:13" ht="10.5" customHeight="1">
      <c r="B353" s="84"/>
      <c r="C353" s="74"/>
      <c r="D353" s="103"/>
      <c r="E353" s="106" t="s">
        <v>62</v>
      </c>
      <c r="F353" s="54"/>
      <c r="G353" s="166"/>
      <c r="H353" s="120"/>
      <c r="I353" s="121"/>
      <c r="J353" s="122"/>
      <c r="K353" s="82"/>
      <c r="L353" s="199"/>
      <c r="M353" s="83"/>
    </row>
    <row r="354" spans="2:13" ht="10.5" customHeight="1">
      <c r="B354" s="71"/>
      <c r="C354" s="94"/>
      <c r="D354" s="103"/>
      <c r="E354" s="108"/>
      <c r="F354" s="61"/>
      <c r="G354" s="166"/>
      <c r="H354" s="120"/>
      <c r="I354" s="121"/>
      <c r="J354" s="122"/>
      <c r="K354" s="109">
        <f>ROUND(SUM(K347:K352),2)</f>
        <v>0</v>
      </c>
      <c r="L354" s="214">
        <f>SUM(L347:L352)</f>
        <v>0</v>
      </c>
      <c r="M354" s="65">
        <f>IF(K$364=0,0,100*K354/K$364)</f>
        <v>0</v>
      </c>
    </row>
    <row r="355" spans="2:13" ht="10.5" customHeight="1">
      <c r="B355" s="71"/>
      <c r="C355" s="67" t="s">
        <v>30</v>
      </c>
      <c r="D355" s="52"/>
      <c r="E355" s="69"/>
      <c r="F355" s="54"/>
      <c r="G355" s="166"/>
      <c r="H355" s="120"/>
      <c r="I355" s="121"/>
      <c r="J355" s="122"/>
      <c r="K355" s="82"/>
      <c r="L355" s="210"/>
      <c r="M355" s="70"/>
    </row>
    <row r="356" spans="2:13" ht="10.5" customHeight="1">
      <c r="B356" s="58"/>
      <c r="C356" s="100"/>
      <c r="D356" s="59"/>
      <c r="E356" s="60"/>
      <c r="F356" s="61"/>
      <c r="G356" s="160"/>
      <c r="H356" s="115"/>
      <c r="I356" s="116"/>
      <c r="J356" s="117"/>
      <c r="K356" s="109">
        <f>K354+K346+K338+K332+K317+K293</f>
        <v>0</v>
      </c>
      <c r="L356" s="202"/>
      <c r="M356" s="124"/>
    </row>
    <row r="357" spans="2:13" ht="10.5" customHeight="1">
      <c r="B357" s="66" t="s">
        <v>216</v>
      </c>
      <c r="C357" s="95" t="s">
        <v>217</v>
      </c>
      <c r="D357" s="226" t="s">
        <v>375</v>
      </c>
      <c r="E357" s="96"/>
      <c r="F357" s="85"/>
      <c r="G357" s="345">
        <v>9537</v>
      </c>
      <c r="H357" s="92" t="s">
        <v>33</v>
      </c>
      <c r="I357" s="334">
        <v>1263.73</v>
      </c>
      <c r="J357" s="335"/>
      <c r="K357" s="87">
        <f>I357*J357</f>
        <v>0</v>
      </c>
      <c r="L357" s="210"/>
      <c r="M357" s="65">
        <f>IF(K$364=0,0,100*K357/K$364)</f>
        <v>0</v>
      </c>
    </row>
    <row r="358" spans="2:13" ht="10.5" customHeight="1">
      <c r="B358" s="71" t="s">
        <v>218</v>
      </c>
      <c r="C358" s="95" t="s">
        <v>219</v>
      </c>
      <c r="D358" s="226"/>
      <c r="E358" s="168"/>
      <c r="F358" s="169"/>
      <c r="G358" s="345"/>
      <c r="H358" s="92"/>
      <c r="I358" s="334"/>
      <c r="J358" s="335"/>
      <c r="K358" s="87"/>
      <c r="L358" s="210"/>
      <c r="M358" s="65">
        <f>IF(K$364=0,0,100*K358/K$364)</f>
        <v>0</v>
      </c>
    </row>
    <row r="359" spans="2:13" ht="10.5" customHeight="1">
      <c r="B359" s="71" t="s">
        <v>220</v>
      </c>
      <c r="C359" s="440" t="s">
        <v>221</v>
      </c>
      <c r="D359" s="441"/>
      <c r="E359" s="441"/>
      <c r="F359" s="442"/>
      <c r="G359" s="351"/>
      <c r="H359" s="92"/>
      <c r="I359" s="334"/>
      <c r="J359" s="335"/>
      <c r="K359" s="87"/>
      <c r="L359" s="210"/>
      <c r="M359" s="65">
        <f>IF(K$364=0,0,100*K359/K$364)</f>
        <v>0</v>
      </c>
    </row>
    <row r="360" spans="2:13" ht="10.5" customHeight="1">
      <c r="B360" s="71" t="s">
        <v>161</v>
      </c>
      <c r="C360" s="67" t="s">
        <v>30</v>
      </c>
      <c r="D360" s="52"/>
      <c r="E360" s="69"/>
      <c r="F360" s="54"/>
      <c r="G360" s="166"/>
      <c r="H360" s="120"/>
      <c r="I360" s="121"/>
      <c r="J360" s="122"/>
      <c r="K360" s="82"/>
      <c r="L360" s="210"/>
      <c r="M360" s="70"/>
    </row>
    <row r="361" spans="2:13" ht="10.5" customHeight="1">
      <c r="B361" s="62" t="s">
        <v>222</v>
      </c>
      <c r="C361" s="100"/>
      <c r="D361" s="59"/>
      <c r="E361" s="60"/>
      <c r="F361" s="61"/>
      <c r="G361" s="160"/>
      <c r="H361" s="115"/>
      <c r="I361" s="116"/>
      <c r="J361" s="117"/>
      <c r="K361" s="109">
        <f>ROUND(SUM(K357:K359),2)</f>
        <v>0</v>
      </c>
      <c r="L361" s="204"/>
      <c r="M361" s="124"/>
    </row>
    <row r="362" spans="2:13" ht="10.5" customHeight="1">
      <c r="B362" s="188"/>
      <c r="C362" s="59"/>
      <c r="D362" s="59"/>
      <c r="E362" s="60"/>
      <c r="I362" s="170"/>
      <c r="M362" s="171"/>
    </row>
    <row r="363" spans="2:13" ht="10.5" customHeight="1">
      <c r="B363" s="78"/>
      <c r="C363" s="52"/>
      <c r="F363" s="69"/>
      <c r="G363" s="69"/>
      <c r="H363" s="172"/>
      <c r="I363" s="173"/>
      <c r="J363" s="174"/>
      <c r="K363" s="82"/>
      <c r="L363" s="211"/>
      <c r="M363" s="83"/>
    </row>
    <row r="364" spans="2:13" ht="10.5" customHeight="1">
      <c r="B364" s="58"/>
      <c r="C364" s="175" t="s">
        <v>223</v>
      </c>
      <c r="D364" s="59"/>
      <c r="E364" s="176"/>
      <c r="F364" s="60"/>
      <c r="G364" s="60"/>
      <c r="H364" s="177"/>
      <c r="I364" s="178"/>
      <c r="J364" s="179"/>
      <c r="K364" s="109">
        <f>K361+K356+K273+K219+K157+K131+K68+K55+K25</f>
        <v>0</v>
      </c>
      <c r="L364" s="212"/>
      <c r="M364" s="180">
        <f>SUM(M25:M359)</f>
        <v>0</v>
      </c>
    </row>
    <row r="365" ht="10.5" customHeight="1"/>
    <row r="366" spans="2:12" ht="10.5" customHeight="1">
      <c r="B366" s="186"/>
      <c r="C366" s="187" t="s">
        <v>224</v>
      </c>
      <c r="D366" s="99"/>
      <c r="E366" s="96"/>
      <c r="F366" s="96"/>
      <c r="G366" s="96"/>
      <c r="H366" s="188"/>
      <c r="I366" s="189"/>
      <c r="J366" s="190"/>
      <c r="K366" s="192">
        <v>27</v>
      </c>
      <c r="L366" s="213">
        <f>1+K366/100</f>
        <v>1.27</v>
      </c>
    </row>
    <row r="367" ht="10.5" customHeight="1"/>
    <row r="368" spans="2:11" ht="10.5" customHeight="1">
      <c r="B368" s="186"/>
      <c r="C368" s="191" t="s">
        <v>225</v>
      </c>
      <c r="D368" s="99"/>
      <c r="E368" s="96"/>
      <c r="F368" s="96"/>
      <c r="G368" s="96"/>
      <c r="H368" s="188"/>
      <c r="I368" s="189"/>
      <c r="J368" s="190"/>
      <c r="K368" s="377">
        <f>ROUND(K364*L366,2)</f>
        <v>0</v>
      </c>
    </row>
    <row r="369" ht="10.5" customHeight="1"/>
    <row r="370" spans="2:13" ht="13.5" customHeight="1">
      <c r="B370" s="426"/>
      <c r="C370" s="427"/>
      <c r="D370" s="427"/>
      <c r="E370" s="427"/>
      <c r="F370" s="427"/>
      <c r="G370" s="427"/>
      <c r="H370" s="426"/>
      <c r="I370" s="418"/>
      <c r="J370" s="429"/>
      <c r="K370" s="429"/>
      <c r="L370" s="430"/>
      <c r="M370" s="418"/>
    </row>
    <row r="371" spans="2:13" ht="13.5" customHeight="1">
      <c r="B371" s="439" t="s">
        <v>570</v>
      </c>
      <c r="C371" s="439"/>
      <c r="D371" s="439"/>
      <c r="E371" s="439"/>
      <c r="F371" s="439"/>
      <c r="G371" s="439"/>
      <c r="H371" s="439"/>
      <c r="I371" s="439"/>
      <c r="J371" s="439"/>
      <c r="K371" s="439"/>
      <c r="L371" s="439"/>
      <c r="M371" s="439"/>
    </row>
    <row r="372" spans="2:13" ht="13.5" customHeight="1">
      <c r="B372" s="426"/>
      <c r="C372" s="427"/>
      <c r="D372" s="427"/>
      <c r="E372" s="431"/>
      <c r="F372" s="432"/>
      <c r="G372" s="427"/>
      <c r="H372" s="426"/>
      <c r="I372" s="418"/>
      <c r="J372" s="429"/>
      <c r="K372" s="429"/>
      <c r="L372" s="430"/>
      <c r="M372" s="418"/>
    </row>
    <row r="373" spans="2:13" ht="13.5" customHeight="1">
      <c r="B373" s="438" t="s">
        <v>571</v>
      </c>
      <c r="C373" s="438"/>
      <c r="D373" s="438"/>
      <c r="E373" s="438"/>
      <c r="F373" s="438"/>
      <c r="G373" s="438"/>
      <c r="H373" s="438"/>
      <c r="I373" s="438"/>
      <c r="J373" s="438"/>
      <c r="K373" s="438"/>
      <c r="L373" s="438"/>
      <c r="M373" s="438"/>
    </row>
    <row r="374" spans="2:13" ht="13.5" customHeight="1">
      <c r="B374" s="438" t="s">
        <v>572</v>
      </c>
      <c r="C374" s="438"/>
      <c r="D374" s="438"/>
      <c r="E374" s="438"/>
      <c r="F374" s="438"/>
      <c r="G374" s="438"/>
      <c r="H374" s="438"/>
      <c r="I374" s="438"/>
      <c r="J374" s="438"/>
      <c r="K374" s="438"/>
      <c r="L374" s="438"/>
      <c r="M374" s="438"/>
    </row>
    <row r="375" spans="2:13" ht="13.5" customHeight="1">
      <c r="B375" s="438" t="s">
        <v>573</v>
      </c>
      <c r="C375" s="438"/>
      <c r="D375" s="438"/>
      <c r="E375" s="438"/>
      <c r="F375" s="438"/>
      <c r="G375" s="438"/>
      <c r="H375" s="438"/>
      <c r="I375" s="438"/>
      <c r="J375" s="438"/>
      <c r="K375" s="438"/>
      <c r="L375" s="438"/>
      <c r="M375" s="438"/>
    </row>
    <row r="376" spans="2:13" ht="13.5" customHeight="1">
      <c r="B376" s="426"/>
      <c r="C376" s="427"/>
      <c r="D376" s="427"/>
      <c r="E376" s="427"/>
      <c r="F376" s="427"/>
      <c r="G376" s="427"/>
      <c r="H376" s="426"/>
      <c r="I376" s="418"/>
      <c r="J376" s="429"/>
      <c r="K376" s="429"/>
      <c r="L376" s="430"/>
      <c r="M376" s="418"/>
    </row>
    <row r="377" spans="4:9" ht="10.5">
      <c r="D377" s="46"/>
      <c r="H377" s="411"/>
      <c r="I377" s="412"/>
    </row>
  </sheetData>
  <sheetProtection/>
  <mergeCells count="78">
    <mergeCell ref="B5:M5"/>
    <mergeCell ref="I29:I30"/>
    <mergeCell ref="E29:F30"/>
    <mergeCell ref="K19:K20"/>
    <mergeCell ref="E50:F50"/>
    <mergeCell ref="B1:M1"/>
    <mergeCell ref="B3:M3"/>
    <mergeCell ref="L29:L30"/>
    <mergeCell ref="L19:L20"/>
    <mergeCell ref="C19:C20"/>
    <mergeCell ref="J29:J30"/>
    <mergeCell ref="K29:K30"/>
    <mergeCell ref="B7:M7"/>
    <mergeCell ref="B9:M9"/>
    <mergeCell ref="B10:M10"/>
    <mergeCell ref="B11:M11"/>
    <mergeCell ref="B12:M12"/>
    <mergeCell ref="D19:F20"/>
    <mergeCell ref="E44:F44"/>
    <mergeCell ref="E215:F215"/>
    <mergeCell ref="E52:F52"/>
    <mergeCell ref="D61:F61"/>
    <mergeCell ref="E119:F119"/>
    <mergeCell ref="E152:F152"/>
    <mergeCell ref="D60:F60"/>
    <mergeCell ref="E51:F51"/>
    <mergeCell ref="E225:F225"/>
    <mergeCell ref="E189:F189"/>
    <mergeCell ref="E280:F280"/>
    <mergeCell ref="E325:F325"/>
    <mergeCell ref="D66:F66"/>
    <mergeCell ref="E41:F41"/>
    <mergeCell ref="E174:F174"/>
    <mergeCell ref="E127:F127"/>
    <mergeCell ref="E206:F206"/>
    <mergeCell ref="D62:F62"/>
    <mergeCell ref="E182:F182"/>
    <mergeCell ref="E164:F164"/>
    <mergeCell ref="E147:F147"/>
    <mergeCell ref="D59:F59"/>
    <mergeCell ref="E48:F48"/>
    <mergeCell ref="E49:F49"/>
    <mergeCell ref="I19:I20"/>
    <mergeCell ref="J19:J20"/>
    <mergeCell ref="E136:F136"/>
    <mergeCell ref="E40:F40"/>
    <mergeCell ref="E45:F45"/>
    <mergeCell ref="E46:F46"/>
    <mergeCell ref="D57:F57"/>
    <mergeCell ref="D58:F58"/>
    <mergeCell ref="E110:F110"/>
    <mergeCell ref="E39:F39"/>
    <mergeCell ref="G29:G30"/>
    <mergeCell ref="H29:H30"/>
    <mergeCell ref="E75:F75"/>
    <mergeCell ref="G19:G20"/>
    <mergeCell ref="E34:F34"/>
    <mergeCell ref="E53:F53"/>
    <mergeCell ref="H19:H20"/>
    <mergeCell ref="E47:F47"/>
    <mergeCell ref="E42:F42"/>
    <mergeCell ref="E43:F43"/>
    <mergeCell ref="B374:M374"/>
    <mergeCell ref="B375:M375"/>
    <mergeCell ref="E232:F232"/>
    <mergeCell ref="E238:F238"/>
    <mergeCell ref="E244:F244"/>
    <mergeCell ref="E268:F268"/>
    <mergeCell ref="B371:M371"/>
    <mergeCell ref="B373:M373"/>
    <mergeCell ref="E326:F326"/>
    <mergeCell ref="C359:F359"/>
    <mergeCell ref="E336:F336"/>
    <mergeCell ref="E330:F330"/>
    <mergeCell ref="E327:F327"/>
    <mergeCell ref="E328:F328"/>
    <mergeCell ref="E329:F329"/>
    <mergeCell ref="E279:F279"/>
  </mergeCells>
  <printOptions horizontalCentered="1"/>
  <pageMargins left="0.25" right="0.25" top="0.75" bottom="0.75" header="0.3" footer="0.3"/>
  <pageSetup fitToHeight="5" fitToWidth="1" horizontalDpi="600" verticalDpi="600" orientation="portrait" scale="78" r:id="rId3"/>
  <headerFooter alignWithMargins="0">
    <oddFooter>&amp;C&amp;F</oddFooter>
  </headerFooter>
  <rowBreaks count="5" manualBreakCount="5">
    <brk id="91" max="255" man="1"/>
    <brk id="149" max="255" man="1"/>
    <brk id="208" max="255" man="1"/>
    <brk id="262" max="255" man="1"/>
    <brk id="317" max="255" man="1"/>
  </rowBreaks>
  <ignoredErrors>
    <ignoredError sqref="K16:K18 K19 K2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72"/>
  <sheetViews>
    <sheetView showGridLines="0" showZeros="0" zoomScale="80" zoomScaleNormal="80" zoomScalePageLayoutView="0" workbookViewId="0" topLeftCell="A1">
      <selection activeCell="X42" sqref="X42"/>
    </sheetView>
  </sheetViews>
  <sheetFormatPr defaultColWidth="11.421875" defaultRowHeight="12.75"/>
  <cols>
    <col min="1" max="1" width="4.7109375" style="6" customWidth="1"/>
    <col min="2" max="2" width="5.140625" style="6" customWidth="1"/>
    <col min="3" max="4" width="14.140625" style="6" customWidth="1"/>
    <col min="5" max="5" width="16.421875" style="6" customWidth="1"/>
    <col min="6" max="6" width="14.140625" style="11" customWidth="1"/>
    <col min="7" max="7" width="13.00390625" style="10" customWidth="1"/>
    <col min="8" max="9" width="9.421875" style="6" customWidth="1"/>
    <col min="10" max="10" width="10.421875" style="6" customWidth="1"/>
    <col min="11" max="11" width="9.421875" style="6" customWidth="1"/>
    <col min="12" max="12" width="8.8515625" style="6" customWidth="1"/>
    <col min="13" max="13" width="9.28125" style="6" customWidth="1"/>
    <col min="14" max="14" width="8.7109375" style="6" customWidth="1"/>
    <col min="15" max="16" width="9.28125" style="6" customWidth="1"/>
    <col min="17" max="17" width="9.57421875" style="6" customWidth="1"/>
    <col min="18" max="18" width="8.28125" style="6" customWidth="1"/>
    <col min="19" max="55" width="9.28125" style="6" customWidth="1"/>
    <col min="56" max="16384" width="11.421875" style="6" customWidth="1"/>
  </cols>
  <sheetData>
    <row r="1" spans="3:19" ht="19.5" customHeight="1">
      <c r="C1" s="1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5"/>
      <c r="S1" s="1"/>
    </row>
    <row r="2" spans="3:19" ht="19.5" customHeight="1">
      <c r="C2" s="11"/>
      <c r="D2" s="382"/>
      <c r="E2" s="382"/>
      <c r="F2" s="382"/>
      <c r="G2" s="383"/>
      <c r="H2" s="383"/>
      <c r="I2" s="383"/>
      <c r="J2" s="383"/>
      <c r="K2" s="384"/>
      <c r="L2" s="384"/>
      <c r="M2" s="384"/>
      <c r="N2" s="384"/>
      <c r="O2" s="384"/>
      <c r="P2" s="384"/>
      <c r="Q2" s="384"/>
      <c r="R2" s="385"/>
      <c r="S2" s="11"/>
    </row>
    <row r="3" spans="3:31" ht="19.5" customHeight="1">
      <c r="C3" s="11"/>
      <c r="D3" s="382"/>
      <c r="E3" s="382"/>
      <c r="F3" s="382"/>
      <c r="G3" s="383"/>
      <c r="H3" s="383"/>
      <c r="I3" s="383"/>
      <c r="J3" s="383"/>
      <c r="K3" s="384"/>
      <c r="L3" s="384"/>
      <c r="M3" s="384"/>
      <c r="N3" s="384"/>
      <c r="O3" s="384"/>
      <c r="P3" s="384"/>
      <c r="Q3" s="384"/>
      <c r="R3" s="385"/>
      <c r="S3" s="11"/>
      <c r="W3" s="7"/>
      <c r="X3" s="7"/>
      <c r="Y3" s="7"/>
      <c r="Z3" s="7"/>
      <c r="AA3" s="7"/>
      <c r="AB3" s="7"/>
      <c r="AC3" s="7"/>
      <c r="AD3" s="7"/>
      <c r="AE3" s="7"/>
    </row>
    <row r="4" spans="2:43" ht="19.5" customHeight="1">
      <c r="B4" s="386"/>
      <c r="C4" s="11"/>
      <c r="D4" s="382"/>
      <c r="E4" s="382"/>
      <c r="F4" s="382"/>
      <c r="G4" s="383"/>
      <c r="H4" s="383"/>
      <c r="I4" s="383"/>
      <c r="J4" s="383"/>
      <c r="K4" s="384"/>
      <c r="L4" s="387"/>
      <c r="M4" s="387"/>
      <c r="N4" s="387"/>
      <c r="O4" s="387"/>
      <c r="P4" s="384"/>
      <c r="Q4" s="384"/>
      <c r="R4" s="385"/>
      <c r="S4" s="11"/>
      <c r="W4" s="7"/>
      <c r="X4" s="7"/>
      <c r="Y4" s="7"/>
      <c r="Z4" s="7"/>
      <c r="AA4" s="7"/>
      <c r="AB4" s="7"/>
      <c r="AC4" s="7"/>
      <c r="AD4" s="7"/>
      <c r="AE4" s="7"/>
      <c r="AJ4" s="7"/>
      <c r="AK4" s="7"/>
      <c r="AL4" s="7"/>
      <c r="AM4" s="7"/>
      <c r="AN4" s="7"/>
      <c r="AO4" s="7"/>
      <c r="AP4" s="7"/>
      <c r="AQ4" s="7"/>
    </row>
    <row r="5" spans="2:58" ht="12.75" customHeight="1">
      <c r="B5" s="215"/>
      <c r="C5" s="388"/>
      <c r="D5" s="389"/>
      <c r="E5" s="389"/>
      <c r="F5" s="389"/>
      <c r="G5" s="390"/>
      <c r="H5" s="390"/>
      <c r="I5" s="390"/>
      <c r="J5" s="390"/>
      <c r="K5" s="391"/>
      <c r="L5" s="321" t="s">
        <v>0</v>
      </c>
      <c r="M5" s="7"/>
      <c r="N5" s="7"/>
      <c r="O5" s="392"/>
      <c r="P5" s="487" t="s">
        <v>1</v>
      </c>
      <c r="Q5" s="488"/>
      <c r="R5" s="488"/>
      <c r="S5" s="489"/>
      <c r="T5" s="383"/>
      <c r="U5" s="383"/>
      <c r="V5" s="383"/>
      <c r="W5" s="387"/>
      <c r="X5" s="487" t="s">
        <v>0</v>
      </c>
      <c r="Y5" s="488"/>
      <c r="Z5" s="488"/>
      <c r="AA5" s="489"/>
      <c r="AB5" s="487" t="s">
        <v>1</v>
      </c>
      <c r="AC5" s="488"/>
      <c r="AD5" s="488"/>
      <c r="AE5" s="489"/>
      <c r="AF5" s="393"/>
      <c r="AG5" s="393"/>
      <c r="AH5" s="393"/>
      <c r="AI5" s="394"/>
      <c r="AJ5" s="321" t="s">
        <v>0</v>
      </c>
      <c r="AK5" s="7"/>
      <c r="AL5" s="7"/>
      <c r="AM5" s="392"/>
      <c r="AN5" s="487" t="s">
        <v>1</v>
      </c>
      <c r="AO5" s="488"/>
      <c r="AP5" s="488"/>
      <c r="AQ5" s="489"/>
      <c r="AR5" s="393"/>
      <c r="AS5" s="393"/>
      <c r="AT5" s="393"/>
      <c r="AU5" s="394"/>
      <c r="AV5" s="321" t="s">
        <v>0</v>
      </c>
      <c r="AW5" s="7"/>
      <c r="AX5" s="7"/>
      <c r="AY5" s="392"/>
      <c r="AZ5" s="487" t="s">
        <v>1</v>
      </c>
      <c r="BA5" s="488"/>
      <c r="BB5" s="488"/>
      <c r="BC5" s="489"/>
      <c r="BD5" s="319"/>
      <c r="BE5" s="319"/>
      <c r="BF5" s="319"/>
    </row>
    <row r="6" spans="2:58" ht="12.75" customHeight="1">
      <c r="B6" s="282"/>
      <c r="C6" s="388"/>
      <c r="D6" s="389"/>
      <c r="E6" s="389"/>
      <c r="F6" s="389"/>
      <c r="G6" s="390"/>
      <c r="H6" s="390"/>
      <c r="I6" s="390"/>
      <c r="J6" s="390"/>
      <c r="K6" s="391"/>
      <c r="L6" s="491" t="e">
        <f>'Orçamento Discriminado'!#REF!</f>
        <v>#REF!</v>
      </c>
      <c r="M6" s="492"/>
      <c r="N6" s="492"/>
      <c r="O6" s="493"/>
      <c r="P6" s="491" t="e">
        <f>#REF!</f>
        <v>#REF!</v>
      </c>
      <c r="Q6" s="492"/>
      <c r="R6" s="492"/>
      <c r="S6" s="493"/>
      <c r="T6" s="383"/>
      <c r="U6" s="383"/>
      <c r="V6" s="383"/>
      <c r="W6" s="387"/>
      <c r="X6" s="491" t="e">
        <f>L6</f>
        <v>#REF!</v>
      </c>
      <c r="Y6" s="492"/>
      <c r="Z6" s="492"/>
      <c r="AA6" s="493"/>
      <c r="AB6" s="501" t="e">
        <f>P6</f>
        <v>#REF!</v>
      </c>
      <c r="AC6" s="502"/>
      <c r="AD6" s="502"/>
      <c r="AE6" s="503"/>
      <c r="AF6" s="393"/>
      <c r="AG6" s="393"/>
      <c r="AH6" s="393"/>
      <c r="AI6" s="394"/>
      <c r="AJ6" s="496" t="e">
        <f>L6</f>
        <v>#REF!</v>
      </c>
      <c r="AK6" s="497"/>
      <c r="AL6" s="497"/>
      <c r="AM6" s="498"/>
      <c r="AN6" s="496" t="e">
        <f>P6</f>
        <v>#REF!</v>
      </c>
      <c r="AO6" s="497"/>
      <c r="AP6" s="497"/>
      <c r="AQ6" s="498"/>
      <c r="AR6" s="393"/>
      <c r="AS6" s="393"/>
      <c r="AT6" s="393"/>
      <c r="AU6" s="394"/>
      <c r="AV6" s="496" t="e">
        <f>L6</f>
        <v>#REF!</v>
      </c>
      <c r="AW6" s="497"/>
      <c r="AX6" s="497"/>
      <c r="AY6" s="498"/>
      <c r="AZ6" s="496" t="e">
        <f>P6</f>
        <v>#REF!</v>
      </c>
      <c r="BA6" s="497"/>
      <c r="BB6" s="497"/>
      <c r="BC6" s="498"/>
      <c r="BD6" s="319"/>
      <c r="BE6" s="319"/>
      <c r="BF6" s="319"/>
    </row>
    <row r="7" spans="2:58" ht="4.5" customHeight="1">
      <c r="B7" s="235"/>
      <c r="C7" s="11"/>
      <c r="D7" s="382"/>
      <c r="E7" s="382"/>
      <c r="F7" s="382"/>
      <c r="G7" s="383"/>
      <c r="H7" s="383"/>
      <c r="I7" s="383"/>
      <c r="J7" s="383"/>
      <c r="K7" s="384"/>
      <c r="L7" s="384"/>
      <c r="M7" s="384"/>
      <c r="N7" s="220"/>
      <c r="O7" s="384"/>
      <c r="P7" s="322"/>
      <c r="Q7" s="395"/>
      <c r="R7" s="322"/>
      <c r="S7" s="396"/>
      <c r="T7" s="383"/>
      <c r="U7" s="383"/>
      <c r="V7" s="383"/>
      <c r="W7" s="387"/>
      <c r="X7" s="387"/>
      <c r="Y7" s="387"/>
      <c r="Z7" s="323"/>
      <c r="AA7" s="397"/>
      <c r="AB7" s="323"/>
      <c r="AC7" s="397"/>
      <c r="AD7" s="323"/>
      <c r="AE7" s="397"/>
      <c r="AF7" s="393"/>
      <c r="AG7" s="393"/>
      <c r="AH7" s="393"/>
      <c r="AI7" s="394"/>
      <c r="AJ7" s="394"/>
      <c r="AK7" s="394"/>
      <c r="AL7" s="320"/>
      <c r="AM7" s="394"/>
      <c r="AN7" s="320"/>
      <c r="AO7" s="394"/>
      <c r="AP7" s="320"/>
      <c r="AQ7" s="394"/>
      <c r="AR7" s="393"/>
      <c r="AS7" s="393"/>
      <c r="AT7" s="393"/>
      <c r="AU7" s="394"/>
      <c r="AV7" s="394"/>
      <c r="AW7" s="394"/>
      <c r="AX7" s="320"/>
      <c r="AY7" s="394"/>
      <c r="AZ7" s="320"/>
      <c r="BA7" s="394"/>
      <c r="BB7" s="320"/>
      <c r="BC7" s="394"/>
      <c r="BD7" s="319"/>
      <c r="BE7" s="319"/>
      <c r="BF7" s="319"/>
    </row>
    <row r="8" spans="3:58" ht="25.5">
      <c r="C8" s="11"/>
      <c r="D8" s="382"/>
      <c r="F8"/>
      <c r="G8" s="273" t="s">
        <v>235</v>
      </c>
      <c r="H8" s="383"/>
      <c r="I8" s="383"/>
      <c r="J8" s="383"/>
      <c r="K8" s="384"/>
      <c r="L8" s="309" t="s">
        <v>378</v>
      </c>
      <c r="M8" s="182"/>
      <c r="N8" s="182"/>
      <c r="O8" s="182"/>
      <c r="P8" s="182"/>
      <c r="Q8" s="182"/>
      <c r="R8" s="182"/>
      <c r="S8"/>
      <c r="T8" s="383"/>
      <c r="U8" s="383"/>
      <c r="V8" s="383"/>
      <c r="W8" s="387"/>
      <c r="X8" s="387"/>
      <c r="Y8" s="387"/>
      <c r="Z8" s="324"/>
      <c r="AA8" s="313"/>
      <c r="AB8" s="313"/>
      <c r="AC8" s="313"/>
      <c r="AD8" s="313"/>
      <c r="AE8" s="313"/>
      <c r="AF8" s="393"/>
      <c r="AG8" s="393"/>
      <c r="AH8" s="393"/>
      <c r="AI8" s="394"/>
      <c r="AJ8" s="394"/>
      <c r="AK8" s="394"/>
      <c r="AL8" s="319"/>
      <c r="AM8" s="318"/>
      <c r="AN8" s="318"/>
      <c r="AO8" s="318"/>
      <c r="AP8" s="318"/>
      <c r="AQ8" s="318"/>
      <c r="AR8" s="393"/>
      <c r="AS8" s="393"/>
      <c r="AT8" s="393"/>
      <c r="AU8" s="394"/>
      <c r="AV8" s="394"/>
      <c r="AW8" s="394"/>
      <c r="AX8" s="319"/>
      <c r="AY8" s="318"/>
      <c r="AZ8" s="318"/>
      <c r="BA8" s="318"/>
      <c r="BB8" s="318"/>
      <c r="BC8" s="318"/>
      <c r="BD8" s="319"/>
      <c r="BE8" s="319"/>
      <c r="BF8" s="319"/>
    </row>
    <row r="9" spans="3:55" ht="12.75" customHeight="1">
      <c r="C9" s="11"/>
      <c r="D9" s="382"/>
      <c r="E9" s="237"/>
      <c r="F9"/>
      <c r="H9" s="383"/>
      <c r="I9" s="239"/>
      <c r="J9" s="383"/>
      <c r="L9" s="328" t="e">
        <f>#REF!</f>
        <v>#REF!</v>
      </c>
      <c r="M9" s="313" t="s">
        <v>2</v>
      </c>
      <c r="N9" s="308"/>
      <c r="O9" s="307"/>
      <c r="P9" s="328" t="e">
        <f>#REF!</f>
        <v>#REF!</v>
      </c>
      <c r="Q9" s="313" t="s">
        <v>228</v>
      </c>
      <c r="R9"/>
      <c r="S9"/>
      <c r="T9" s="383"/>
      <c r="U9" s="239"/>
      <c r="V9" s="383"/>
      <c r="X9"/>
      <c r="Y9"/>
      <c r="Z9"/>
      <c r="AA9"/>
      <c r="AB9"/>
      <c r="AC9"/>
      <c r="AD9"/>
      <c r="AE9"/>
      <c r="AF9" s="383"/>
      <c r="AG9" s="272"/>
      <c r="AH9" s="383"/>
      <c r="AJ9"/>
      <c r="AK9"/>
      <c r="AL9"/>
      <c r="AM9"/>
      <c r="AN9"/>
      <c r="AO9"/>
      <c r="AP9"/>
      <c r="AQ9"/>
      <c r="AR9" s="383"/>
      <c r="AS9" s="272"/>
      <c r="AT9" s="383"/>
      <c r="AV9"/>
      <c r="AW9"/>
      <c r="AX9"/>
      <c r="AY9"/>
      <c r="AZ9"/>
      <c r="BA9"/>
      <c r="BB9"/>
      <c r="BC9"/>
    </row>
    <row r="10" spans="2:55" ht="4.5" customHeight="1">
      <c r="B10" s="386"/>
      <c r="C10" s="11"/>
      <c r="D10" s="382"/>
      <c r="E10" s="382"/>
      <c r="F10" s="382"/>
      <c r="G10" s="383"/>
      <c r="H10" s="383"/>
      <c r="I10" s="383"/>
      <c r="J10" s="383"/>
      <c r="K10" s="384"/>
      <c r="L10" s="149"/>
      <c r="M10" s="313"/>
      <c r="N10" s="308"/>
      <c r="O10" s="307"/>
      <c r="P10" s="149"/>
      <c r="Q10" s="313"/>
      <c r="R10" s="149"/>
      <c r="S10"/>
      <c r="T10" s="383"/>
      <c r="U10" s="383"/>
      <c r="V10" s="383"/>
      <c r="W10" s="384"/>
      <c r="X10" s="384"/>
      <c r="Y10" s="384"/>
      <c r="Z10" s="384"/>
      <c r="AA10" s="384"/>
      <c r="AB10" s="384"/>
      <c r="AC10"/>
      <c r="AD10"/>
      <c r="AE10"/>
      <c r="AF10" s="383"/>
      <c r="AG10" s="383"/>
      <c r="AH10" s="383"/>
      <c r="AI10" s="384"/>
      <c r="AJ10" s="384"/>
      <c r="AK10" s="384"/>
      <c r="AL10" s="384"/>
      <c r="AM10" s="384"/>
      <c r="AN10" s="384"/>
      <c r="AO10"/>
      <c r="AP10"/>
      <c r="AQ10"/>
      <c r="AR10" s="383"/>
      <c r="AS10" s="383"/>
      <c r="AT10" s="383"/>
      <c r="AU10" s="384"/>
      <c r="AV10" s="384"/>
      <c r="AW10" s="384"/>
      <c r="AX10" s="384"/>
      <c r="AY10" s="384"/>
      <c r="AZ10" s="384"/>
      <c r="BA10"/>
      <c r="BB10"/>
      <c r="BC10"/>
    </row>
    <row r="11" spans="2:55" ht="12.75">
      <c r="B11" s="316" t="s">
        <v>226</v>
      </c>
      <c r="C11" s="7"/>
      <c r="I11" s="6" t="s">
        <v>6</v>
      </c>
      <c r="J11" s="7"/>
      <c r="K11" s="7"/>
      <c r="L11" s="149"/>
      <c r="M11" s="313"/>
      <c r="N11" s="308"/>
      <c r="O11" s="307"/>
      <c r="P11" s="149"/>
      <c r="Q11" s="313"/>
      <c r="R11" s="149"/>
      <c r="S11" s="264"/>
      <c r="V11" s="7"/>
      <c r="W11" s="7"/>
      <c r="AD11" s="7"/>
      <c r="AE11" s="264"/>
      <c r="AG11" s="6" t="s">
        <v>6</v>
      </c>
      <c r="AH11" s="7"/>
      <c r="AI11" s="7"/>
      <c r="AP11" s="7"/>
      <c r="AQ11" s="264"/>
      <c r="AS11" s="6" t="s">
        <v>6</v>
      </c>
      <c r="AT11" s="7"/>
      <c r="AU11" s="7"/>
      <c r="BB11" s="7"/>
      <c r="BC11" s="264"/>
    </row>
    <row r="12" spans="2:55" ht="12.75" customHeight="1">
      <c r="B12" s="287" t="s">
        <v>227</v>
      </c>
      <c r="C12" s="31"/>
      <c r="D12" s="326" t="e">
        <f>#REF!</f>
        <v>#REF!</v>
      </c>
      <c r="E12" s="32"/>
      <c r="F12" s="33"/>
      <c r="G12" s="34"/>
      <c r="H12" s="31"/>
      <c r="I12" s="31"/>
      <c r="J12" s="284"/>
      <c r="K12" s="299"/>
      <c r="L12" s="328" t="e">
        <f>#REF!</f>
        <v>#REF!</v>
      </c>
      <c r="M12" s="313" t="s">
        <v>3</v>
      </c>
      <c r="N12" s="308"/>
      <c r="O12" s="307"/>
      <c r="P12" s="328" t="e">
        <f>#REF!</f>
        <v>#REF!</v>
      </c>
      <c r="Q12" s="313" t="s">
        <v>301</v>
      </c>
      <c r="R12"/>
      <c r="S12" s="265"/>
      <c r="T12" s="31"/>
      <c r="U12" s="31"/>
      <c r="V12" s="284"/>
      <c r="W12" s="380"/>
      <c r="AB12" s="31"/>
      <c r="AC12" s="35"/>
      <c r="AD12" s="35"/>
      <c r="AE12" s="265"/>
      <c r="AF12" s="31"/>
      <c r="AG12" s="31"/>
      <c r="AH12" s="284"/>
      <c r="AI12" s="380"/>
      <c r="AN12" s="31"/>
      <c r="AO12" s="35"/>
      <c r="AP12" s="35"/>
      <c r="AQ12" s="265"/>
      <c r="AR12" s="31"/>
      <c r="AS12" s="31"/>
      <c r="AT12" s="284"/>
      <c r="AU12" s="283"/>
      <c r="AZ12" s="31"/>
      <c r="BA12" s="35"/>
      <c r="BB12" s="35"/>
      <c r="BC12" s="265"/>
    </row>
    <row r="13" spans="2:55" ht="12.75">
      <c r="B13" s="287" t="s">
        <v>229</v>
      </c>
      <c r="C13" s="31"/>
      <c r="D13" s="326" t="e">
        <f>#REF!</f>
        <v>#REF!</v>
      </c>
      <c r="E13" s="31"/>
      <c r="F13" s="36"/>
      <c r="G13" s="284"/>
      <c r="H13" s="500"/>
      <c r="I13" s="500"/>
      <c r="J13" s="500"/>
      <c r="K13" s="35"/>
      <c r="L13" s="149"/>
      <c r="M13" s="313"/>
      <c r="N13" s="308"/>
      <c r="O13" s="307"/>
      <c r="P13" s="149"/>
      <c r="Q13" s="149"/>
      <c r="R13" s="149"/>
      <c r="S13" s="265"/>
      <c r="T13" s="270"/>
      <c r="U13" s="31"/>
      <c r="V13" s="35"/>
      <c r="W13" s="35"/>
      <c r="X13" s="31"/>
      <c r="Y13" s="31"/>
      <c r="Z13" s="31"/>
      <c r="AA13" s="37"/>
      <c r="AB13" s="31"/>
      <c r="AC13" s="35"/>
      <c r="AD13" s="35"/>
      <c r="AE13" s="265"/>
      <c r="AF13" s="234"/>
      <c r="AG13" s="31"/>
      <c r="AH13" s="35"/>
      <c r="AI13" s="35"/>
      <c r="AJ13" s="31"/>
      <c r="AK13" s="31"/>
      <c r="AL13" s="31"/>
      <c r="AM13" s="37"/>
      <c r="AN13" s="31"/>
      <c r="AO13" s="35"/>
      <c r="AP13" s="35"/>
      <c r="AQ13" s="265"/>
      <c r="AR13" s="300"/>
      <c r="AS13" s="31"/>
      <c r="AT13" s="35"/>
      <c r="AU13" s="35"/>
      <c r="AV13" s="31"/>
      <c r="AW13" s="31"/>
      <c r="AX13" s="31"/>
      <c r="AY13" s="37"/>
      <c r="AZ13" s="31"/>
      <c r="BA13" s="35"/>
      <c r="BB13" s="35"/>
      <c r="BC13" s="265"/>
    </row>
    <row r="14" spans="2:55" ht="12.75" customHeight="1">
      <c r="B14" s="287" t="s">
        <v>376</v>
      </c>
      <c r="C14" s="31"/>
      <c r="D14" s="327" t="e">
        <f>#REF!</f>
        <v>#REF!</v>
      </c>
      <c r="E14" s="231"/>
      <c r="F14" s="36"/>
      <c r="G14" s="34"/>
      <c r="J14" s="233"/>
      <c r="K14" s="231"/>
      <c r="L14" s="328" t="e">
        <f>#REF!</f>
        <v>#REF!</v>
      </c>
      <c r="M14" s="313" t="s">
        <v>370</v>
      </c>
      <c r="N14" s="308"/>
      <c r="O14" s="307"/>
      <c r="P14" s="182"/>
      <c r="Q14" s="182"/>
      <c r="R14" s="182"/>
      <c r="S14" s="265"/>
      <c r="V14" s="233"/>
      <c r="W14" s="231"/>
      <c r="X14" s="31"/>
      <c r="Y14" s="31"/>
      <c r="Z14" s="31"/>
      <c r="AA14" s="31"/>
      <c r="AB14" s="31"/>
      <c r="AC14" s="35"/>
      <c r="AD14" s="35"/>
      <c r="AE14" s="265"/>
      <c r="AH14" s="233"/>
      <c r="AI14" s="231"/>
      <c r="AJ14" s="31"/>
      <c r="AK14" s="31"/>
      <c r="AL14" s="31"/>
      <c r="AM14" s="31"/>
      <c r="AN14" s="31"/>
      <c r="AO14" s="35"/>
      <c r="AP14" s="35"/>
      <c r="AQ14" s="265"/>
      <c r="AT14" s="233"/>
      <c r="AU14" s="231"/>
      <c r="AV14" s="31"/>
      <c r="AW14" s="31"/>
      <c r="AX14" s="31"/>
      <c r="AY14" s="31"/>
      <c r="AZ14" s="31"/>
      <c r="BA14" s="35"/>
      <c r="BB14" s="35"/>
      <c r="BC14" s="265"/>
    </row>
    <row r="15" spans="2:55" ht="1.5" customHeight="1">
      <c r="B15" s="288"/>
      <c r="C15" s="31"/>
      <c r="D15" s="215"/>
      <c r="F15" s="36"/>
      <c r="G15" s="34"/>
      <c r="H15" s="31"/>
      <c r="I15" s="31"/>
      <c r="J15" s="35"/>
      <c r="K15" s="35"/>
      <c r="M15" s="149"/>
      <c r="O15" s="149"/>
      <c r="P15"/>
      <c r="Q15" s="183"/>
      <c r="R15"/>
      <c r="S15" s="265"/>
      <c r="T15" s="31"/>
      <c r="U15" s="31"/>
      <c r="V15" s="35"/>
      <c r="W15" s="35"/>
      <c r="X15" s="31"/>
      <c r="Y15" s="31"/>
      <c r="Z15" s="31"/>
      <c r="AA15" s="31"/>
      <c r="AB15" s="31"/>
      <c r="AC15" s="35"/>
      <c r="AD15" s="35"/>
      <c r="AE15" s="265"/>
      <c r="AF15" s="31"/>
      <c r="AG15" s="31"/>
      <c r="AH15" s="35"/>
      <c r="AI15" s="35"/>
      <c r="AJ15" s="31"/>
      <c r="AK15" s="31"/>
      <c r="AL15" s="31"/>
      <c r="AM15" s="31"/>
      <c r="AN15" s="31"/>
      <c r="AO15" s="35"/>
      <c r="AP15" s="35"/>
      <c r="AQ15" s="265"/>
      <c r="AR15" s="31"/>
      <c r="AS15" s="31"/>
      <c r="AT15" s="35"/>
      <c r="AU15" s="35"/>
      <c r="AV15" s="31"/>
      <c r="AW15" s="31"/>
      <c r="AX15" s="31"/>
      <c r="AY15" s="31"/>
      <c r="AZ15" s="31"/>
      <c r="BA15" s="35"/>
      <c r="BB15" s="35"/>
      <c r="BC15" s="265"/>
    </row>
    <row r="16" spans="2:55" ht="12.75">
      <c r="B16" s="289"/>
      <c r="C16" s="31"/>
      <c r="D16" s="232"/>
      <c r="E16" s="32"/>
      <c r="F16" s="36"/>
      <c r="G16" s="233"/>
      <c r="H16" s="234"/>
      <c r="I16" s="31"/>
      <c r="J16" s="35"/>
      <c r="K16" s="32"/>
      <c r="L16" s="31"/>
      <c r="M16" s="31"/>
      <c r="N16" s="35"/>
      <c r="O16"/>
      <c r="P16" s="35"/>
      <c r="Q16" s="35"/>
      <c r="R16" s="31"/>
      <c r="S16" s="265"/>
      <c r="T16" s="270"/>
      <c r="U16" s="31"/>
      <c r="V16" s="35"/>
      <c r="W16" s="32"/>
      <c r="X16" s="31"/>
      <c r="Y16" s="31"/>
      <c r="Z16" s="35"/>
      <c r="AA16"/>
      <c r="AB16" s="35"/>
      <c r="AC16" s="35"/>
      <c r="AD16" s="31"/>
      <c r="AE16" s="265"/>
      <c r="AF16" s="270"/>
      <c r="AG16" s="31"/>
      <c r="AH16" s="35"/>
      <c r="AI16" s="32"/>
      <c r="AJ16" s="31"/>
      <c r="AK16" s="31"/>
      <c r="AL16" s="35"/>
      <c r="AM16"/>
      <c r="AN16" s="35"/>
      <c r="AO16" s="35"/>
      <c r="AP16" s="31"/>
      <c r="AQ16" s="265"/>
      <c r="AR16" s="270"/>
      <c r="AS16" s="31"/>
      <c r="AT16" s="35"/>
      <c r="AU16" s="32"/>
      <c r="AV16" s="31"/>
      <c r="AW16" s="31"/>
      <c r="AX16" s="35"/>
      <c r="AY16"/>
      <c r="AZ16" s="35"/>
      <c r="BA16" s="35"/>
      <c r="BB16" s="31"/>
      <c r="BC16" s="265"/>
    </row>
    <row r="17" spans="2:55" ht="12.75">
      <c r="B17" s="287" t="s">
        <v>380</v>
      </c>
      <c r="C17" s="31"/>
      <c r="D17" s="499" t="e">
        <f>'Orçamento Discriminado'!#REF!</f>
        <v>#REF!</v>
      </c>
      <c r="E17" s="499"/>
      <c r="F17" s="499"/>
      <c r="G17" s="314" t="s">
        <v>377</v>
      </c>
      <c r="H17" s="6" t="e">
        <f>'Orçamento Discriminado'!#REF!</f>
        <v>#REF!</v>
      </c>
      <c r="I17" s="490"/>
      <c r="J17" s="490"/>
      <c r="K17" s="315"/>
      <c r="L17" s="325" t="s">
        <v>379</v>
      </c>
      <c r="M17" s="325"/>
      <c r="N17" s="494" t="e">
        <f>'Orçamento Discriminado'!#REF!</f>
        <v>#REF!</v>
      </c>
      <c r="O17" s="494"/>
      <c r="P17" s="494"/>
      <c r="Q17" s="494"/>
      <c r="R17" s="494"/>
      <c r="S17" s="495"/>
      <c r="V17" s="285"/>
      <c r="W17" s="300"/>
      <c r="X17"/>
      <c r="Y17" s="286"/>
      <c r="Z17" s="301"/>
      <c r="AA17" s="31"/>
      <c r="AB17" s="38"/>
      <c r="AC17"/>
      <c r="AD17" s="39"/>
      <c r="AE17" s="266"/>
      <c r="AH17" s="285"/>
      <c r="AI17" s="270"/>
      <c r="AJ17"/>
      <c r="AK17" s="286"/>
      <c r="AL17" s="271"/>
      <c r="AM17" s="31"/>
      <c r="AN17" s="38"/>
      <c r="AO17"/>
      <c r="AP17" s="39"/>
      <c r="AQ17" s="266"/>
      <c r="AT17" s="285"/>
      <c r="AU17" s="300"/>
      <c r="AV17"/>
      <c r="AW17" s="286"/>
      <c r="AX17" s="301"/>
      <c r="AY17" s="31"/>
      <c r="AZ17" s="38"/>
      <c r="BA17"/>
      <c r="BB17" s="39"/>
      <c r="BC17" s="266"/>
    </row>
    <row r="18" spans="2:55" ht="1.5" customHeight="1">
      <c r="B18" s="40"/>
      <c r="C18" s="41"/>
      <c r="D18" s="41"/>
      <c r="E18" s="41"/>
      <c r="F18" s="42"/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2:55" ht="4.5" customHeight="1">
      <c r="B19" s="35"/>
      <c r="C19" s="35"/>
      <c r="D19" s="35"/>
      <c r="E19" s="35"/>
      <c r="F19" s="44"/>
      <c r="G19" s="45"/>
      <c r="H19" s="35"/>
      <c r="I19" s="31"/>
      <c r="J19" s="35"/>
      <c r="K19" s="35"/>
      <c r="L19" s="31"/>
      <c r="M19" s="31"/>
      <c r="N19" s="31"/>
      <c r="O19" s="31"/>
      <c r="P19" s="31"/>
      <c r="Q19" s="31"/>
      <c r="R19" s="35"/>
      <c r="S19" s="31"/>
      <c r="T19" s="35"/>
      <c r="U19" s="31"/>
      <c r="V19" s="35"/>
      <c r="W19" s="35"/>
      <c r="X19" s="31"/>
      <c r="Y19" s="31"/>
      <c r="Z19" s="31"/>
      <c r="AA19" s="31"/>
      <c r="AB19" s="31"/>
      <c r="AC19" s="31"/>
      <c r="AD19" s="35"/>
      <c r="AE19" s="31"/>
      <c r="AF19" s="35"/>
      <c r="AG19" s="31"/>
      <c r="AH19" s="35"/>
      <c r="AI19" s="35"/>
      <c r="AJ19" s="31"/>
      <c r="AK19" s="31"/>
      <c r="AL19" s="31"/>
      <c r="AM19" s="31"/>
      <c r="AN19" s="31"/>
      <c r="AO19" s="31"/>
      <c r="AP19" s="35"/>
      <c r="AQ19" s="31"/>
      <c r="AR19" s="35"/>
      <c r="AS19" s="31"/>
      <c r="AT19" s="35"/>
      <c r="AU19" s="35"/>
      <c r="AV19" s="31"/>
      <c r="AW19" s="31"/>
      <c r="AX19" s="31"/>
      <c r="AY19" s="31"/>
      <c r="AZ19" s="31"/>
      <c r="BA19" s="31"/>
      <c r="BB19" s="35"/>
      <c r="BC19" s="31"/>
    </row>
    <row r="20" spans="2:19" ht="13.5" thickBot="1">
      <c r="B20" s="236" t="s">
        <v>371</v>
      </c>
      <c r="C20" s="317"/>
      <c r="D20" s="317"/>
      <c r="J20" s="7"/>
      <c r="K20" s="7"/>
      <c r="L20" s="7"/>
      <c r="M20" s="7"/>
      <c r="N20" s="7"/>
      <c r="O20" s="7"/>
      <c r="P20" s="7"/>
      <c r="Q20" s="7"/>
      <c r="R20" s="7" t="s">
        <v>395</v>
      </c>
      <c r="S20" s="7"/>
    </row>
    <row r="21" spans="2:55" ht="12.75">
      <c r="B21" s="21"/>
      <c r="C21" s="22"/>
      <c r="D21" s="23"/>
      <c r="E21" s="23"/>
      <c r="F21" s="24"/>
      <c r="G21" s="28"/>
      <c r="H21" s="398"/>
      <c r="I21" s="398"/>
      <c r="J21" s="398"/>
      <c r="K21" s="398"/>
      <c r="L21" s="399" t="s">
        <v>236</v>
      </c>
      <c r="M21" s="398"/>
      <c r="N21" s="398"/>
      <c r="O21" s="398"/>
      <c r="P21" s="398" t="s">
        <v>6</v>
      </c>
      <c r="Q21" s="399" t="s">
        <v>6</v>
      </c>
      <c r="R21" s="399" t="s">
        <v>6</v>
      </c>
      <c r="S21" s="274"/>
      <c r="T21" s="398"/>
      <c r="U21" s="398"/>
      <c r="V21" s="398"/>
      <c r="W21" s="398"/>
      <c r="X21" s="399" t="s">
        <v>236</v>
      </c>
      <c r="Y21" s="398"/>
      <c r="Z21" s="398"/>
      <c r="AA21" s="398"/>
      <c r="AB21" s="398" t="s">
        <v>6</v>
      </c>
      <c r="AC21" s="399" t="s">
        <v>6</v>
      </c>
      <c r="AD21" s="399" t="s">
        <v>6</v>
      </c>
      <c r="AE21" s="274"/>
      <c r="AF21" s="398"/>
      <c r="AG21" s="398"/>
      <c r="AH21" s="398"/>
      <c r="AI21" s="398"/>
      <c r="AJ21" s="399" t="s">
        <v>236</v>
      </c>
      <c r="AK21" s="398"/>
      <c r="AL21" s="398"/>
      <c r="AM21" s="398"/>
      <c r="AN21" s="398" t="s">
        <v>6</v>
      </c>
      <c r="AO21" s="399" t="s">
        <v>6</v>
      </c>
      <c r="AP21" s="399" t="s">
        <v>6</v>
      </c>
      <c r="AQ21" s="274"/>
      <c r="AR21" s="398"/>
      <c r="AS21" s="398"/>
      <c r="AT21" s="398"/>
      <c r="AU21" s="398"/>
      <c r="AV21" s="399" t="s">
        <v>236</v>
      </c>
      <c r="AW21" s="398"/>
      <c r="AX21" s="398"/>
      <c r="AY21" s="398"/>
      <c r="AZ21" s="398" t="s">
        <v>6</v>
      </c>
      <c r="BA21" s="399" t="s">
        <v>6</v>
      </c>
      <c r="BB21" s="399" t="s">
        <v>6</v>
      </c>
      <c r="BC21" s="274"/>
    </row>
    <row r="22" spans="2:55" ht="12.75">
      <c r="B22" s="25" t="s">
        <v>230</v>
      </c>
      <c r="C22" s="258" t="s">
        <v>237</v>
      </c>
      <c r="D22" s="400"/>
      <c r="E22" s="258" t="s">
        <v>238</v>
      </c>
      <c r="F22" s="258" t="s">
        <v>231</v>
      </c>
      <c r="G22" s="258" t="s">
        <v>239</v>
      </c>
      <c r="H22" s="267" t="s">
        <v>373</v>
      </c>
      <c r="I22" s="268">
        <v>1</v>
      </c>
      <c r="J22" s="267" t="s">
        <v>372</v>
      </c>
      <c r="K22" s="268">
        <v>2</v>
      </c>
      <c r="L22" s="267" t="s">
        <v>372</v>
      </c>
      <c r="M22" s="268">
        <v>3</v>
      </c>
      <c r="N22" s="267" t="s">
        <v>372</v>
      </c>
      <c r="O22" s="268">
        <v>4</v>
      </c>
      <c r="P22" s="267" t="s">
        <v>372</v>
      </c>
      <c r="Q22" s="268">
        <v>5</v>
      </c>
      <c r="R22" s="267" t="s">
        <v>372</v>
      </c>
      <c r="S22" s="269">
        <v>6</v>
      </c>
      <c r="T22" s="267" t="s">
        <v>373</v>
      </c>
      <c r="U22" s="268">
        <v>7</v>
      </c>
      <c r="V22" s="267" t="s">
        <v>372</v>
      </c>
      <c r="W22" s="268">
        <v>8</v>
      </c>
      <c r="X22" s="267" t="s">
        <v>372</v>
      </c>
      <c r="Y22" s="268">
        <v>9</v>
      </c>
      <c r="Z22" s="267" t="s">
        <v>372</v>
      </c>
      <c r="AA22" s="268">
        <v>10</v>
      </c>
      <c r="AB22" s="267" t="s">
        <v>372</v>
      </c>
      <c r="AC22" s="268">
        <v>11</v>
      </c>
      <c r="AD22" s="267" t="s">
        <v>372</v>
      </c>
      <c r="AE22" s="269">
        <v>12</v>
      </c>
      <c r="AF22" s="267" t="s">
        <v>373</v>
      </c>
      <c r="AG22" s="268">
        <f>IF(AE63&lt;99,AE22+1," ")</f>
        <v>13</v>
      </c>
      <c r="AH22" s="267" t="s">
        <v>372</v>
      </c>
      <c r="AI22" s="268">
        <f>IF(AG63&lt;99,AG22+1," ")</f>
        <v>14</v>
      </c>
      <c r="AJ22" s="267" t="s">
        <v>372</v>
      </c>
      <c r="AK22" s="268">
        <f>IF(AI63&lt;99,AI22+1," ")</f>
        <v>15</v>
      </c>
      <c r="AL22" s="267" t="s">
        <v>372</v>
      </c>
      <c r="AM22" s="268">
        <f>IF(AK63&lt;99,AK22+1," ")</f>
        <v>16</v>
      </c>
      <c r="AN22" s="267" t="s">
        <v>372</v>
      </c>
      <c r="AO22" s="268">
        <f>IF(AM63&lt;99,AM22+1," ")</f>
        <v>17</v>
      </c>
      <c r="AP22" s="267" t="s">
        <v>372</v>
      </c>
      <c r="AQ22" s="269">
        <f>IF(AO63&lt;99,AO22+1," ")</f>
        <v>18</v>
      </c>
      <c r="AR22" s="267" t="s">
        <v>373</v>
      </c>
      <c r="AS22" s="268">
        <f>IF(AQ63&lt;99,AQ22+1," ")</f>
        <v>19</v>
      </c>
      <c r="AT22" s="267" t="s">
        <v>372</v>
      </c>
      <c r="AU22" s="268">
        <f>IF(AS63&lt;99,AS22+1," ")</f>
        <v>20</v>
      </c>
      <c r="AV22" s="267" t="s">
        <v>372</v>
      </c>
      <c r="AW22" s="268">
        <f>IF(AU63&lt;99,AU22+1," ")</f>
        <v>21</v>
      </c>
      <c r="AX22" s="267" t="s">
        <v>372</v>
      </c>
      <c r="AY22" s="268">
        <f>IF(AW63&lt;99,AW22+1," ")</f>
        <v>22</v>
      </c>
      <c r="AZ22" s="267" t="s">
        <v>372</v>
      </c>
      <c r="BA22" s="268">
        <f>IF(AY63&lt;99,AY22+1," ")</f>
        <v>23</v>
      </c>
      <c r="BB22" s="267" t="s">
        <v>372</v>
      </c>
      <c r="BC22" s="269">
        <f>IF(BA63&lt;99,BA22+1," ")</f>
        <v>24</v>
      </c>
    </row>
    <row r="23" spans="2:55" ht="12" customHeight="1">
      <c r="B23" s="25"/>
      <c r="C23" s="401" t="s">
        <v>240</v>
      </c>
      <c r="D23" s="402"/>
      <c r="E23" s="259" t="s">
        <v>241</v>
      </c>
      <c r="F23" s="259" t="s">
        <v>242</v>
      </c>
      <c r="G23" s="258" t="s">
        <v>242</v>
      </c>
      <c r="H23" s="403" t="s">
        <v>243</v>
      </c>
      <c r="I23" s="403" t="s">
        <v>244</v>
      </c>
      <c r="J23" s="403" t="s">
        <v>243</v>
      </c>
      <c r="K23" s="403" t="s">
        <v>244</v>
      </c>
      <c r="L23" s="403" t="s">
        <v>243</v>
      </c>
      <c r="M23" s="403" t="s">
        <v>244</v>
      </c>
      <c r="N23" s="403" t="s">
        <v>243</v>
      </c>
      <c r="O23" s="403" t="s">
        <v>244</v>
      </c>
      <c r="P23" s="403" t="s">
        <v>243</v>
      </c>
      <c r="Q23" s="403" t="s">
        <v>244</v>
      </c>
      <c r="R23" s="403" t="s">
        <v>243</v>
      </c>
      <c r="S23" s="404" t="s">
        <v>244</v>
      </c>
      <c r="T23" s="403" t="s">
        <v>243</v>
      </c>
      <c r="U23" s="403" t="s">
        <v>244</v>
      </c>
      <c r="V23" s="403" t="s">
        <v>243</v>
      </c>
      <c r="W23" s="403" t="s">
        <v>244</v>
      </c>
      <c r="X23" s="403" t="s">
        <v>243</v>
      </c>
      <c r="Y23" s="403" t="s">
        <v>244</v>
      </c>
      <c r="Z23" s="403" t="s">
        <v>243</v>
      </c>
      <c r="AA23" s="403" t="s">
        <v>244</v>
      </c>
      <c r="AB23" s="403" t="s">
        <v>243</v>
      </c>
      <c r="AC23" s="403" t="s">
        <v>244</v>
      </c>
      <c r="AD23" s="403" t="s">
        <v>243</v>
      </c>
      <c r="AE23" s="404" t="s">
        <v>244</v>
      </c>
      <c r="AF23" s="403" t="s">
        <v>243</v>
      </c>
      <c r="AG23" s="403" t="s">
        <v>244</v>
      </c>
      <c r="AH23" s="403" t="s">
        <v>243</v>
      </c>
      <c r="AI23" s="403" t="s">
        <v>244</v>
      </c>
      <c r="AJ23" s="403" t="s">
        <v>243</v>
      </c>
      <c r="AK23" s="403" t="s">
        <v>244</v>
      </c>
      <c r="AL23" s="403" t="s">
        <v>243</v>
      </c>
      <c r="AM23" s="403" t="s">
        <v>244</v>
      </c>
      <c r="AN23" s="403" t="s">
        <v>243</v>
      </c>
      <c r="AO23" s="403" t="s">
        <v>244</v>
      </c>
      <c r="AP23" s="403" t="s">
        <v>243</v>
      </c>
      <c r="AQ23" s="404" t="s">
        <v>244</v>
      </c>
      <c r="AR23" s="403" t="s">
        <v>243</v>
      </c>
      <c r="AS23" s="403" t="s">
        <v>244</v>
      </c>
      <c r="AT23" s="403" t="s">
        <v>243</v>
      </c>
      <c r="AU23" s="403" t="s">
        <v>244</v>
      </c>
      <c r="AV23" s="403" t="s">
        <v>243</v>
      </c>
      <c r="AW23" s="403" t="s">
        <v>244</v>
      </c>
      <c r="AX23" s="403" t="s">
        <v>243</v>
      </c>
      <c r="AY23" s="403" t="s">
        <v>244</v>
      </c>
      <c r="AZ23" s="403" t="s">
        <v>243</v>
      </c>
      <c r="BA23" s="403" t="s">
        <v>244</v>
      </c>
      <c r="BB23" s="403" t="s">
        <v>243</v>
      </c>
      <c r="BC23" s="404" t="s">
        <v>244</v>
      </c>
    </row>
    <row r="24" spans="2:55" ht="10.5" customHeight="1">
      <c r="B24" s="243">
        <v>1</v>
      </c>
      <c r="C24" s="260" t="s">
        <v>245</v>
      </c>
      <c r="D24" s="405"/>
      <c r="E24" s="245">
        <f>'Orçamento Discriminado'!K25*'Orçamento Discriminado'!L366</f>
        <v>0</v>
      </c>
      <c r="F24" s="247">
        <f>'Orçamento Discriminado'!M25</f>
        <v>0</v>
      </c>
      <c r="G24" s="250"/>
      <c r="H24" s="252">
        <v>70</v>
      </c>
      <c r="I24" s="254">
        <f>G24+H24</f>
        <v>70</v>
      </c>
      <c r="J24" s="252">
        <v>30</v>
      </c>
      <c r="K24" s="254">
        <f>I24+J24</f>
        <v>100</v>
      </c>
      <c r="L24" s="252"/>
      <c r="M24" s="254">
        <f>K24+L24</f>
        <v>100</v>
      </c>
      <c r="N24" s="252"/>
      <c r="O24" s="254">
        <f>M24+N24</f>
        <v>100</v>
      </c>
      <c r="P24" s="252"/>
      <c r="Q24" s="254">
        <f>O24+P24</f>
        <v>100</v>
      </c>
      <c r="R24" s="252"/>
      <c r="S24" s="261">
        <f>Q24+R24</f>
        <v>100</v>
      </c>
      <c r="T24" s="252"/>
      <c r="U24" s="254">
        <f>S24+T24</f>
        <v>100</v>
      </c>
      <c r="V24" s="252"/>
      <c r="W24" s="254">
        <f>U24+V24</f>
        <v>100</v>
      </c>
      <c r="X24" s="252"/>
      <c r="Y24" s="254">
        <f>W24+X24</f>
        <v>100</v>
      </c>
      <c r="Z24" s="252"/>
      <c r="AA24" s="254">
        <f>Y24+Z24</f>
        <v>100</v>
      </c>
      <c r="AB24" s="252"/>
      <c r="AC24" s="254">
        <f>AA24+AB24</f>
        <v>100</v>
      </c>
      <c r="AD24" s="252"/>
      <c r="AE24" s="261">
        <f>AC24+AD24</f>
        <v>100</v>
      </c>
      <c r="AF24" s="252"/>
      <c r="AG24" s="254">
        <f>AE24+AF24</f>
        <v>100</v>
      </c>
      <c r="AH24" s="252"/>
      <c r="AI24" s="254">
        <f>AG24+AH24</f>
        <v>100</v>
      </c>
      <c r="AJ24" s="252"/>
      <c r="AK24" s="254">
        <f>AI24+AJ24</f>
        <v>100</v>
      </c>
      <c r="AL24" s="252"/>
      <c r="AM24" s="254">
        <f>AK24+AL24</f>
        <v>100</v>
      </c>
      <c r="AN24" s="252"/>
      <c r="AO24" s="254">
        <f>AM24+AN24</f>
        <v>100</v>
      </c>
      <c r="AP24" s="252"/>
      <c r="AQ24" s="261">
        <f>AO24+AP24</f>
        <v>100</v>
      </c>
      <c r="AR24" s="252"/>
      <c r="AS24" s="254">
        <f>AQ24+AR24</f>
        <v>100</v>
      </c>
      <c r="AT24" s="252"/>
      <c r="AU24" s="254">
        <f>AS24+AT24</f>
        <v>100</v>
      </c>
      <c r="AV24" s="252"/>
      <c r="AW24" s="254">
        <f>AU24+AV24</f>
        <v>100</v>
      </c>
      <c r="AX24" s="252"/>
      <c r="AY24" s="254">
        <f>AW24+AX24</f>
        <v>100</v>
      </c>
      <c r="AZ24" s="252"/>
      <c r="BA24" s="254">
        <f>AY24+AZ24</f>
        <v>100</v>
      </c>
      <c r="BB24" s="252"/>
      <c r="BC24" s="261">
        <f>BA24+BB24</f>
        <v>100</v>
      </c>
    </row>
    <row r="25" spans="2:55" ht="10.5" customHeight="1">
      <c r="B25" s="243">
        <v>2</v>
      </c>
      <c r="C25" s="241" t="s">
        <v>246</v>
      </c>
      <c r="D25" s="8"/>
      <c r="E25" s="245">
        <f>'Orçamento Discriminado'!K55*'Orçamento Discriminado'!L366</f>
        <v>0</v>
      </c>
      <c r="F25" s="247">
        <f>'Orçamento Discriminado'!M55</f>
        <v>0</v>
      </c>
      <c r="G25" s="250"/>
      <c r="H25" s="252">
        <v>65</v>
      </c>
      <c r="I25" s="254">
        <f aca="true" t="shared" si="0" ref="I25:S26">G25+H25</f>
        <v>65</v>
      </c>
      <c r="J25" s="252">
        <v>35</v>
      </c>
      <c r="K25" s="254">
        <f t="shared" si="0"/>
        <v>100</v>
      </c>
      <c r="L25" s="252"/>
      <c r="M25" s="254">
        <f t="shared" si="0"/>
        <v>100</v>
      </c>
      <c r="N25" s="252"/>
      <c r="O25" s="254">
        <f t="shared" si="0"/>
        <v>100</v>
      </c>
      <c r="P25" s="252"/>
      <c r="Q25" s="254">
        <f t="shared" si="0"/>
        <v>100</v>
      </c>
      <c r="R25" s="252"/>
      <c r="S25" s="261">
        <f t="shared" si="0"/>
        <v>100</v>
      </c>
      <c r="T25" s="252"/>
      <c r="U25" s="254">
        <f>S25+T25</f>
        <v>100</v>
      </c>
      <c r="V25" s="252"/>
      <c r="W25" s="254">
        <f>U25+V25</f>
        <v>100</v>
      </c>
      <c r="X25" s="252"/>
      <c r="Y25" s="254">
        <f>W25+X25</f>
        <v>100</v>
      </c>
      <c r="Z25" s="252"/>
      <c r="AA25" s="254">
        <f>Y25+Z25</f>
        <v>100</v>
      </c>
      <c r="AB25" s="252"/>
      <c r="AC25" s="254">
        <f>AA25+AB25</f>
        <v>100</v>
      </c>
      <c r="AD25" s="252"/>
      <c r="AE25" s="261">
        <f>AC25+AD25</f>
        <v>100</v>
      </c>
      <c r="AF25" s="252"/>
      <c r="AG25" s="254">
        <f>AE25+AF25</f>
        <v>100</v>
      </c>
      <c r="AH25" s="252"/>
      <c r="AI25" s="254">
        <f>AG25+AH25</f>
        <v>100</v>
      </c>
      <c r="AJ25" s="252"/>
      <c r="AK25" s="254">
        <f>AI25+AJ25</f>
        <v>100</v>
      </c>
      <c r="AL25" s="252"/>
      <c r="AM25" s="254">
        <f>AK25+AL25</f>
        <v>100</v>
      </c>
      <c r="AN25" s="252"/>
      <c r="AO25" s="254">
        <f>AM25+AN25</f>
        <v>100</v>
      </c>
      <c r="AP25" s="252"/>
      <c r="AQ25" s="261">
        <f>AO25+AP25</f>
        <v>100</v>
      </c>
      <c r="AR25" s="252"/>
      <c r="AS25" s="254">
        <f>AQ25+AR25</f>
        <v>100</v>
      </c>
      <c r="AT25" s="252"/>
      <c r="AU25" s="254">
        <f>AS25+AT25</f>
        <v>100</v>
      </c>
      <c r="AV25" s="252"/>
      <c r="AW25" s="254">
        <f>AU25+AV25</f>
        <v>100</v>
      </c>
      <c r="AX25" s="252"/>
      <c r="AY25" s="254">
        <f>AW25+AX25</f>
        <v>100</v>
      </c>
      <c r="AZ25" s="252"/>
      <c r="BA25" s="254">
        <f>AY25+AZ25</f>
        <v>100</v>
      </c>
      <c r="BB25" s="252"/>
      <c r="BC25" s="261">
        <f>BA25+BB25</f>
        <v>100</v>
      </c>
    </row>
    <row r="26" spans="2:55" ht="10.5" customHeight="1">
      <c r="B26" s="243">
        <v>3</v>
      </c>
      <c r="C26" s="241" t="s">
        <v>232</v>
      </c>
      <c r="D26" s="8"/>
      <c r="E26" s="245">
        <f>'Orçamento Discriminado'!K68*'Orçamento Discriminado'!L366</f>
        <v>0</v>
      </c>
      <c r="F26" s="247">
        <f>'Orçamento Discriminado'!M68</f>
        <v>0</v>
      </c>
      <c r="G26" s="250"/>
      <c r="H26" s="252"/>
      <c r="I26" s="254">
        <f t="shared" si="0"/>
        <v>0</v>
      </c>
      <c r="J26" s="252">
        <v>20</v>
      </c>
      <c r="K26" s="254">
        <f t="shared" si="0"/>
        <v>20</v>
      </c>
      <c r="L26" s="252">
        <v>40</v>
      </c>
      <c r="M26" s="254">
        <f t="shared" si="0"/>
        <v>60</v>
      </c>
      <c r="N26" s="252">
        <v>40</v>
      </c>
      <c r="O26" s="254">
        <f t="shared" si="0"/>
        <v>100</v>
      </c>
      <c r="P26" s="252"/>
      <c r="Q26" s="254">
        <f t="shared" si="0"/>
        <v>100</v>
      </c>
      <c r="R26" s="252"/>
      <c r="S26" s="261">
        <f t="shared" si="0"/>
        <v>100</v>
      </c>
      <c r="T26" s="252"/>
      <c r="U26" s="254">
        <f>S26+T26</f>
        <v>100</v>
      </c>
      <c r="V26" s="252"/>
      <c r="W26" s="254">
        <f>U26+V26</f>
        <v>100</v>
      </c>
      <c r="X26" s="252"/>
      <c r="Y26" s="254">
        <f>W26+X26</f>
        <v>100</v>
      </c>
      <c r="Z26" s="252"/>
      <c r="AA26" s="254">
        <f>Y26+Z26</f>
        <v>100</v>
      </c>
      <c r="AB26" s="252"/>
      <c r="AC26" s="254">
        <f>AA26+AB26</f>
        <v>100</v>
      </c>
      <c r="AD26" s="252"/>
      <c r="AE26" s="261">
        <f>AC26+AD26</f>
        <v>100</v>
      </c>
      <c r="AF26" s="252"/>
      <c r="AG26" s="254">
        <f>AE26+AF26</f>
        <v>100</v>
      </c>
      <c r="AH26" s="252"/>
      <c r="AI26" s="254">
        <f>AG26+AH26</f>
        <v>100</v>
      </c>
      <c r="AJ26" s="252"/>
      <c r="AK26" s="254">
        <f>AI26+AJ26</f>
        <v>100</v>
      </c>
      <c r="AL26" s="252"/>
      <c r="AM26" s="254">
        <f>AK26+AL26</f>
        <v>100</v>
      </c>
      <c r="AN26" s="252"/>
      <c r="AO26" s="254">
        <f>AM26+AN26</f>
        <v>100</v>
      </c>
      <c r="AP26" s="252"/>
      <c r="AQ26" s="261">
        <f>AO26+AP26</f>
        <v>100</v>
      </c>
      <c r="AR26" s="252"/>
      <c r="AS26" s="254">
        <f>AQ26+AR26</f>
        <v>100</v>
      </c>
      <c r="AT26" s="252"/>
      <c r="AU26" s="254">
        <f>AS26+AT26</f>
        <v>100</v>
      </c>
      <c r="AV26" s="252"/>
      <c r="AW26" s="254">
        <f>AU26+AV26</f>
        <v>100</v>
      </c>
      <c r="AX26" s="252"/>
      <c r="AY26" s="254">
        <f>AW26+AX26</f>
        <v>100</v>
      </c>
      <c r="AZ26" s="252"/>
      <c r="BA26" s="254">
        <f>AY26+AZ26</f>
        <v>100</v>
      </c>
      <c r="BB26" s="252"/>
      <c r="BC26" s="261">
        <f>BA26+BB26</f>
        <v>100</v>
      </c>
    </row>
    <row r="27" spans="2:55" ht="10.5" customHeight="1">
      <c r="B27" s="243">
        <v>4</v>
      </c>
      <c r="C27" s="241" t="s">
        <v>247</v>
      </c>
      <c r="D27" s="8"/>
      <c r="E27" s="218"/>
      <c r="F27" s="12"/>
      <c r="G27" s="2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2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6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26"/>
    </row>
    <row r="28" spans="2:55" ht="10.5" customHeight="1">
      <c r="B28" s="243" t="s">
        <v>248</v>
      </c>
      <c r="C28" s="241" t="s">
        <v>249</v>
      </c>
      <c r="D28" s="8"/>
      <c r="E28" s="245">
        <f>'Orçamento Discriminado'!K77*'Orçamento Discriminado'!L366</f>
        <v>0</v>
      </c>
      <c r="F28" s="247">
        <f>'Orçamento Discriminado'!M77</f>
        <v>0</v>
      </c>
      <c r="G28" s="250"/>
      <c r="H28" s="252"/>
      <c r="I28" s="254">
        <f>G28+H28</f>
        <v>0</v>
      </c>
      <c r="J28" s="252"/>
      <c r="K28" s="254">
        <f>I28+J28</f>
        <v>0</v>
      </c>
      <c r="L28" s="252">
        <v>30</v>
      </c>
      <c r="M28" s="254">
        <f>K28+L28</f>
        <v>30</v>
      </c>
      <c r="N28" s="252">
        <v>30</v>
      </c>
      <c r="O28" s="254">
        <f>M28+N28</f>
        <v>60</v>
      </c>
      <c r="P28" s="252">
        <v>40</v>
      </c>
      <c r="Q28" s="254">
        <f>O28+P28</f>
        <v>100</v>
      </c>
      <c r="R28" s="252"/>
      <c r="S28" s="261">
        <f>Q28+R28</f>
        <v>100</v>
      </c>
      <c r="T28" s="252"/>
      <c r="U28" s="254">
        <f>S28+T28</f>
        <v>100</v>
      </c>
      <c r="V28" s="252"/>
      <c r="W28" s="254">
        <f>U28+V28</f>
        <v>100</v>
      </c>
      <c r="X28" s="252"/>
      <c r="Y28" s="254">
        <f>W28+X28</f>
        <v>100</v>
      </c>
      <c r="Z28" s="252"/>
      <c r="AA28" s="254">
        <f>Y28+Z28</f>
        <v>100</v>
      </c>
      <c r="AB28" s="252"/>
      <c r="AC28" s="254">
        <f>AA28+AB28</f>
        <v>100</v>
      </c>
      <c r="AD28" s="252"/>
      <c r="AE28" s="261">
        <f>AC28+AD28</f>
        <v>100</v>
      </c>
      <c r="AF28" s="252"/>
      <c r="AG28" s="254">
        <f>AE28+AF28</f>
        <v>100</v>
      </c>
      <c r="AH28" s="252"/>
      <c r="AI28" s="254">
        <f>AG28+AH28</f>
        <v>100</v>
      </c>
      <c r="AJ28" s="252"/>
      <c r="AK28" s="254">
        <f>AI28+AJ28</f>
        <v>100</v>
      </c>
      <c r="AL28" s="252"/>
      <c r="AM28" s="254">
        <f>AK28+AL28</f>
        <v>100</v>
      </c>
      <c r="AN28" s="252"/>
      <c r="AO28" s="254">
        <f>AM28+AN28</f>
        <v>100</v>
      </c>
      <c r="AP28" s="252"/>
      <c r="AQ28" s="261">
        <f>AO28+AP28</f>
        <v>100</v>
      </c>
      <c r="AR28" s="252"/>
      <c r="AS28" s="254">
        <f>AQ28+AR28</f>
        <v>100</v>
      </c>
      <c r="AT28" s="252"/>
      <c r="AU28" s="254">
        <f>AS28+AT28</f>
        <v>100</v>
      </c>
      <c r="AV28" s="252"/>
      <c r="AW28" s="254">
        <f>AU28+AV28</f>
        <v>100</v>
      </c>
      <c r="AX28" s="252"/>
      <c r="AY28" s="254">
        <f>AW28+AX28</f>
        <v>100</v>
      </c>
      <c r="AZ28" s="252"/>
      <c r="BA28" s="254">
        <f>AY28+AZ28</f>
        <v>100</v>
      </c>
      <c r="BB28" s="252"/>
      <c r="BC28" s="261">
        <f>BA28+BB28</f>
        <v>100</v>
      </c>
    </row>
    <row r="29" spans="2:55" ht="10.5" customHeight="1">
      <c r="B29" s="243" t="s">
        <v>250</v>
      </c>
      <c r="C29" s="241" t="s">
        <v>251</v>
      </c>
      <c r="D29" s="8"/>
      <c r="E29" s="245">
        <f>'Orçamento Discriminado'!K102*'Orçamento Discriminado'!L366</f>
        <v>0</v>
      </c>
      <c r="F29" s="247">
        <f>'Orçamento Discriminado'!M102</f>
        <v>0</v>
      </c>
      <c r="G29" s="250"/>
      <c r="H29" s="252"/>
      <c r="I29" s="254">
        <f>G29+H29</f>
        <v>0</v>
      </c>
      <c r="J29" s="252"/>
      <c r="K29" s="254">
        <f>I29+J29</f>
        <v>0</v>
      </c>
      <c r="L29" s="252"/>
      <c r="M29" s="254">
        <f>K29+L29</f>
        <v>0</v>
      </c>
      <c r="N29" s="252"/>
      <c r="O29" s="254">
        <f>M29+N29</f>
        <v>0</v>
      </c>
      <c r="P29" s="252"/>
      <c r="Q29" s="254">
        <f>O29+P29</f>
        <v>0</v>
      </c>
      <c r="R29" s="252"/>
      <c r="S29" s="261">
        <f>Q29+R29</f>
        <v>0</v>
      </c>
      <c r="T29" s="252"/>
      <c r="U29" s="254">
        <f>S29+T29</f>
        <v>0</v>
      </c>
      <c r="V29" s="252"/>
      <c r="W29" s="254">
        <f>U29+V29</f>
        <v>0</v>
      </c>
      <c r="X29" s="252">
        <v>50</v>
      </c>
      <c r="Y29" s="254">
        <f>W29+X29</f>
        <v>50</v>
      </c>
      <c r="Z29" s="252">
        <v>50</v>
      </c>
      <c r="AA29" s="254">
        <f>Y29+Z29</f>
        <v>100</v>
      </c>
      <c r="AB29" s="252"/>
      <c r="AC29" s="254">
        <f>AA29+AB29</f>
        <v>100</v>
      </c>
      <c r="AD29" s="252"/>
      <c r="AE29" s="261">
        <f>AC29+AD29</f>
        <v>100</v>
      </c>
      <c r="AF29" s="252"/>
      <c r="AG29" s="254">
        <f>AE29+AF29</f>
        <v>100</v>
      </c>
      <c r="AH29" s="252"/>
      <c r="AI29" s="254">
        <f>AG29+AH29</f>
        <v>100</v>
      </c>
      <c r="AJ29" s="252"/>
      <c r="AK29" s="254">
        <f>AI29+AJ29</f>
        <v>100</v>
      </c>
      <c r="AL29" s="252"/>
      <c r="AM29" s="254">
        <f>AK29+AL29</f>
        <v>100</v>
      </c>
      <c r="AN29" s="252"/>
      <c r="AO29" s="254">
        <f>AM29+AN29</f>
        <v>100</v>
      </c>
      <c r="AP29" s="252"/>
      <c r="AQ29" s="261">
        <f>AO29+AP29</f>
        <v>100</v>
      </c>
      <c r="AR29" s="252"/>
      <c r="AS29" s="254">
        <f>AQ29+AR29</f>
        <v>100</v>
      </c>
      <c r="AT29" s="252"/>
      <c r="AU29" s="254">
        <f>AS29+AT29</f>
        <v>100</v>
      </c>
      <c r="AV29" s="252"/>
      <c r="AW29" s="254">
        <f>AU29+AV29</f>
        <v>100</v>
      </c>
      <c r="AX29" s="252"/>
      <c r="AY29" s="254">
        <f>AW29+AX29</f>
        <v>100</v>
      </c>
      <c r="AZ29" s="252"/>
      <c r="BA29" s="254">
        <f>AY29+AZ29</f>
        <v>100</v>
      </c>
      <c r="BB29" s="252"/>
      <c r="BC29" s="261">
        <f>BA29+BB29</f>
        <v>100</v>
      </c>
    </row>
    <row r="30" spans="2:55" ht="10.5" customHeight="1">
      <c r="B30" s="243" t="s">
        <v>252</v>
      </c>
      <c r="C30" s="241" t="s">
        <v>253</v>
      </c>
      <c r="D30" s="8"/>
      <c r="E30" s="245">
        <f>'Orçamento Discriminado'!K112*'Orçamento Discriminado'!L366</f>
        <v>0</v>
      </c>
      <c r="F30" s="247">
        <f>'Orçamento Discriminado'!M112</f>
        <v>0</v>
      </c>
      <c r="G30" s="250"/>
      <c r="H30" s="252"/>
      <c r="I30" s="254">
        <f>G30+H30</f>
        <v>0</v>
      </c>
      <c r="J30" s="252"/>
      <c r="K30" s="254">
        <f>I30+J30</f>
        <v>0</v>
      </c>
      <c r="L30" s="252"/>
      <c r="M30" s="254">
        <f>K30+L30</f>
        <v>0</v>
      </c>
      <c r="N30" s="252"/>
      <c r="O30" s="254">
        <f>M30+N30</f>
        <v>0</v>
      </c>
      <c r="P30" s="252"/>
      <c r="Q30" s="254">
        <f>O30+P30</f>
        <v>0</v>
      </c>
      <c r="R30" s="252"/>
      <c r="S30" s="261">
        <f>Q30+R30</f>
        <v>0</v>
      </c>
      <c r="T30" s="252"/>
      <c r="U30" s="254">
        <f>S30+T30</f>
        <v>0</v>
      </c>
      <c r="V30" s="252"/>
      <c r="W30" s="254">
        <f>U30+V30</f>
        <v>0</v>
      </c>
      <c r="X30" s="252"/>
      <c r="Y30" s="254">
        <f>W30+X30</f>
        <v>0</v>
      </c>
      <c r="Z30" s="252"/>
      <c r="AA30" s="254">
        <f>Y30+Z30</f>
        <v>0</v>
      </c>
      <c r="AB30" s="252"/>
      <c r="AC30" s="254">
        <f>AA30+AB30</f>
        <v>0</v>
      </c>
      <c r="AD30" s="252"/>
      <c r="AE30" s="261">
        <f>AC30+AD30</f>
        <v>0</v>
      </c>
      <c r="AF30" s="252"/>
      <c r="AG30" s="254">
        <f>AE30+AF30</f>
        <v>0</v>
      </c>
      <c r="AH30" s="252"/>
      <c r="AI30" s="254">
        <f>AG30+AH30</f>
        <v>0</v>
      </c>
      <c r="AJ30" s="252"/>
      <c r="AK30" s="254">
        <f>AI30+AJ30</f>
        <v>0</v>
      </c>
      <c r="AL30" s="252"/>
      <c r="AM30" s="254">
        <f>AK30+AL30</f>
        <v>0</v>
      </c>
      <c r="AN30" s="252"/>
      <c r="AO30" s="254">
        <f>AM30+AN30</f>
        <v>0</v>
      </c>
      <c r="AP30" s="252"/>
      <c r="AQ30" s="261">
        <f>AO30+AP30</f>
        <v>0</v>
      </c>
      <c r="AR30" s="252"/>
      <c r="AS30" s="254">
        <f>AQ30+AR30</f>
        <v>0</v>
      </c>
      <c r="AT30" s="252"/>
      <c r="AU30" s="254">
        <f>AS30+AT30</f>
        <v>0</v>
      </c>
      <c r="AV30" s="252"/>
      <c r="AW30" s="254">
        <f>AU30+AV30</f>
        <v>0</v>
      </c>
      <c r="AX30" s="252"/>
      <c r="AY30" s="254">
        <f>AW30+AX30</f>
        <v>0</v>
      </c>
      <c r="AZ30" s="252"/>
      <c r="BA30" s="254">
        <f>AY30+AZ30</f>
        <v>0</v>
      </c>
      <c r="BB30" s="252"/>
      <c r="BC30" s="261">
        <f>BA30+BB30</f>
        <v>0</v>
      </c>
    </row>
    <row r="31" spans="2:55" ht="10.5" customHeight="1">
      <c r="B31" s="243" t="s">
        <v>254</v>
      </c>
      <c r="C31" s="241" t="s">
        <v>255</v>
      </c>
      <c r="D31" s="8"/>
      <c r="E31" s="245">
        <f>'Orçamento Discriminado'!K121*'Orçamento Discriminado'!L366</f>
        <v>0</v>
      </c>
      <c r="F31" s="247">
        <f>'Orçamento Discriminado'!M121</f>
        <v>0</v>
      </c>
      <c r="G31" s="250"/>
      <c r="H31" s="252"/>
      <c r="I31" s="254">
        <f>G31+H31</f>
        <v>0</v>
      </c>
      <c r="J31" s="252"/>
      <c r="K31" s="254">
        <f>I31+J31</f>
        <v>0</v>
      </c>
      <c r="L31" s="252"/>
      <c r="M31" s="254">
        <f>K31+L31</f>
        <v>0</v>
      </c>
      <c r="N31" s="252"/>
      <c r="O31" s="254">
        <f>M31+N31</f>
        <v>0</v>
      </c>
      <c r="P31" s="252"/>
      <c r="Q31" s="254">
        <f>O31+P31</f>
        <v>0</v>
      </c>
      <c r="R31" s="252"/>
      <c r="S31" s="261">
        <f>Q31+R31</f>
        <v>0</v>
      </c>
      <c r="T31" s="252"/>
      <c r="U31" s="254">
        <f>S31+T31</f>
        <v>0</v>
      </c>
      <c r="V31" s="252"/>
      <c r="W31" s="254">
        <f>U31+V31</f>
        <v>0</v>
      </c>
      <c r="X31" s="252"/>
      <c r="Y31" s="254">
        <f>W31+X31</f>
        <v>0</v>
      </c>
      <c r="Z31" s="252"/>
      <c r="AA31" s="254">
        <f>Y31+Z31</f>
        <v>0</v>
      </c>
      <c r="AB31" s="252"/>
      <c r="AC31" s="254">
        <f>AA31+AB31</f>
        <v>0</v>
      </c>
      <c r="AD31" s="252"/>
      <c r="AE31" s="261">
        <f>AC31+AD31</f>
        <v>0</v>
      </c>
      <c r="AF31" s="252"/>
      <c r="AG31" s="254">
        <f>AE31+AF31</f>
        <v>0</v>
      </c>
      <c r="AH31" s="252"/>
      <c r="AI31" s="254">
        <f>AG31+AH31</f>
        <v>0</v>
      </c>
      <c r="AJ31" s="252"/>
      <c r="AK31" s="254">
        <f>AI31+AJ31</f>
        <v>0</v>
      </c>
      <c r="AL31" s="252"/>
      <c r="AM31" s="254">
        <f>AK31+AL31</f>
        <v>0</v>
      </c>
      <c r="AN31" s="252"/>
      <c r="AO31" s="254">
        <f>AM31+AN31</f>
        <v>0</v>
      </c>
      <c r="AP31" s="252"/>
      <c r="AQ31" s="261">
        <f>AO31+AP31</f>
        <v>0</v>
      </c>
      <c r="AR31" s="252"/>
      <c r="AS31" s="254">
        <f>AQ31+AR31</f>
        <v>0</v>
      </c>
      <c r="AT31" s="252"/>
      <c r="AU31" s="254">
        <f>AS31+AT31</f>
        <v>0</v>
      </c>
      <c r="AV31" s="252"/>
      <c r="AW31" s="254">
        <f>AU31+AV31</f>
        <v>0</v>
      </c>
      <c r="AX31" s="252"/>
      <c r="AY31" s="254">
        <f>AW31+AX31</f>
        <v>0</v>
      </c>
      <c r="AZ31" s="252"/>
      <c r="BA31" s="254">
        <f>AY31+AZ31</f>
        <v>0</v>
      </c>
      <c r="BB31" s="252"/>
      <c r="BC31" s="261">
        <f>BA31+BB31</f>
        <v>0</v>
      </c>
    </row>
    <row r="32" spans="2:55" ht="10.5" customHeight="1">
      <c r="B32" s="243" t="s">
        <v>256</v>
      </c>
      <c r="C32" s="241" t="s">
        <v>4</v>
      </c>
      <c r="D32" s="8"/>
      <c r="E32" s="245">
        <f>'Orçamento Discriminado'!K129*'Orçamento Discriminado'!L366</f>
        <v>0</v>
      </c>
      <c r="F32" s="247">
        <f>'Orçamento Discriminado'!M129</f>
        <v>0</v>
      </c>
      <c r="G32" s="250"/>
      <c r="H32" s="252"/>
      <c r="I32" s="254">
        <f>G32+H32</f>
        <v>0</v>
      </c>
      <c r="J32" s="252"/>
      <c r="K32" s="254">
        <f>I32+J32</f>
        <v>0</v>
      </c>
      <c r="L32" s="252"/>
      <c r="M32" s="254">
        <f>K32+L32</f>
        <v>0</v>
      </c>
      <c r="N32" s="252"/>
      <c r="O32" s="254">
        <f>M32+N32</f>
        <v>0</v>
      </c>
      <c r="P32" s="252"/>
      <c r="Q32" s="254">
        <f>O32+P32</f>
        <v>0</v>
      </c>
      <c r="R32" s="252"/>
      <c r="S32" s="261">
        <f>Q32+R32</f>
        <v>0</v>
      </c>
      <c r="T32" s="252"/>
      <c r="U32" s="254">
        <f>S32+T32</f>
        <v>0</v>
      </c>
      <c r="V32" s="252"/>
      <c r="W32" s="254">
        <f>U32+V32</f>
        <v>0</v>
      </c>
      <c r="X32" s="252"/>
      <c r="Y32" s="254">
        <f>W32+X32</f>
        <v>0</v>
      </c>
      <c r="Z32" s="252">
        <v>100</v>
      </c>
      <c r="AA32" s="254">
        <f>Y32+Z32</f>
        <v>100</v>
      </c>
      <c r="AB32" s="252"/>
      <c r="AC32" s="254">
        <f>AA32+AB32</f>
        <v>100</v>
      </c>
      <c r="AD32" s="252"/>
      <c r="AE32" s="261">
        <f>AC32+AD32</f>
        <v>100</v>
      </c>
      <c r="AF32" s="252"/>
      <c r="AG32" s="254">
        <f>AE32+AF32</f>
        <v>100</v>
      </c>
      <c r="AH32" s="252"/>
      <c r="AI32" s="254">
        <f>AG32+AH32</f>
        <v>100</v>
      </c>
      <c r="AJ32" s="252"/>
      <c r="AK32" s="254">
        <f>AI32+AJ32</f>
        <v>100</v>
      </c>
      <c r="AL32" s="252"/>
      <c r="AM32" s="254">
        <f>AK32+AL32</f>
        <v>100</v>
      </c>
      <c r="AN32" s="252"/>
      <c r="AO32" s="254">
        <f>AM32+AN32</f>
        <v>100</v>
      </c>
      <c r="AP32" s="252"/>
      <c r="AQ32" s="261">
        <f>AO32+AP32</f>
        <v>100</v>
      </c>
      <c r="AR32" s="252"/>
      <c r="AS32" s="254">
        <f>AQ32+AR32</f>
        <v>100</v>
      </c>
      <c r="AT32" s="252"/>
      <c r="AU32" s="254">
        <f>AS32+AT32</f>
        <v>100</v>
      </c>
      <c r="AV32" s="252"/>
      <c r="AW32" s="254">
        <f>AU32+AV32</f>
        <v>100</v>
      </c>
      <c r="AX32" s="252"/>
      <c r="AY32" s="254">
        <f>AW32+AX32</f>
        <v>100</v>
      </c>
      <c r="AZ32" s="252"/>
      <c r="BA32" s="254">
        <f>AY32+AZ32</f>
        <v>100</v>
      </c>
      <c r="BB32" s="252"/>
      <c r="BC32" s="261">
        <f>BA32+BB32</f>
        <v>100</v>
      </c>
    </row>
    <row r="33" spans="2:55" ht="10.5" customHeight="1">
      <c r="B33" s="243">
        <v>5</v>
      </c>
      <c r="C33" s="241" t="s">
        <v>257</v>
      </c>
      <c r="D33" s="8"/>
      <c r="E33" s="218"/>
      <c r="F33" s="12"/>
      <c r="G33" s="2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6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26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26"/>
    </row>
    <row r="34" spans="2:55" ht="10.5" customHeight="1">
      <c r="B34" s="243" t="s">
        <v>258</v>
      </c>
      <c r="C34" s="241" t="s">
        <v>259</v>
      </c>
      <c r="D34" s="8"/>
      <c r="E34" s="240">
        <f>'Orçamento Discriminado'!K138*'Orçamento Discriminado'!L366</f>
        <v>0</v>
      </c>
      <c r="F34" s="247">
        <f>'Orçamento Discriminado'!M138</f>
        <v>0</v>
      </c>
      <c r="G34" s="250"/>
      <c r="H34" s="252"/>
      <c r="I34" s="254">
        <f>H34+G34</f>
        <v>0</v>
      </c>
      <c r="J34" s="252"/>
      <c r="K34" s="254">
        <f>I34+J34</f>
        <v>0</v>
      </c>
      <c r="L34" s="252"/>
      <c r="M34" s="254">
        <f>K34+L34</f>
        <v>0</v>
      </c>
      <c r="N34" s="252"/>
      <c r="O34" s="254">
        <f>M34+N34</f>
        <v>0</v>
      </c>
      <c r="P34" s="252">
        <v>40</v>
      </c>
      <c r="Q34" s="254">
        <f>O34+P34</f>
        <v>40</v>
      </c>
      <c r="R34" s="252">
        <v>30</v>
      </c>
      <c r="S34" s="261">
        <f>Q34+R34</f>
        <v>70</v>
      </c>
      <c r="T34" s="252">
        <v>30</v>
      </c>
      <c r="U34" s="254">
        <f>T34+S34</f>
        <v>100</v>
      </c>
      <c r="V34" s="252"/>
      <c r="W34" s="254">
        <f>U34+V34</f>
        <v>100</v>
      </c>
      <c r="X34" s="252"/>
      <c r="Y34" s="254">
        <f>W34+X34</f>
        <v>100</v>
      </c>
      <c r="Z34" s="252"/>
      <c r="AA34" s="254">
        <f>Y34+Z34</f>
        <v>100</v>
      </c>
      <c r="AB34" s="252"/>
      <c r="AC34" s="254">
        <f>AA34+AB34</f>
        <v>100</v>
      </c>
      <c r="AD34" s="252"/>
      <c r="AE34" s="261">
        <f>AC34+AD34</f>
        <v>100</v>
      </c>
      <c r="AF34" s="252"/>
      <c r="AG34" s="254">
        <f>AF34+AE34</f>
        <v>100</v>
      </c>
      <c r="AH34" s="252"/>
      <c r="AI34" s="254">
        <f>AG34+AH34</f>
        <v>100</v>
      </c>
      <c r="AJ34" s="252"/>
      <c r="AK34" s="254">
        <f>AI34+AJ34</f>
        <v>100</v>
      </c>
      <c r="AL34" s="252"/>
      <c r="AM34" s="254">
        <f>AK34+AL34</f>
        <v>100</v>
      </c>
      <c r="AN34" s="252"/>
      <c r="AO34" s="254">
        <f>AM34+AN34</f>
        <v>100</v>
      </c>
      <c r="AP34" s="252"/>
      <c r="AQ34" s="261">
        <f>AO34+AP34</f>
        <v>100</v>
      </c>
      <c r="AR34" s="252"/>
      <c r="AS34" s="254">
        <f>AR34+AQ34</f>
        <v>100</v>
      </c>
      <c r="AT34" s="252"/>
      <c r="AU34" s="254">
        <f>AS34+AT34</f>
        <v>100</v>
      </c>
      <c r="AV34" s="252"/>
      <c r="AW34" s="254">
        <f>AU34+AV34</f>
        <v>100</v>
      </c>
      <c r="AX34" s="252"/>
      <c r="AY34" s="254">
        <f>AW34+AX34</f>
        <v>100</v>
      </c>
      <c r="AZ34" s="252"/>
      <c r="BA34" s="254">
        <f>AY34+AZ34</f>
        <v>100</v>
      </c>
      <c r="BB34" s="252"/>
      <c r="BC34" s="261">
        <f>BA34+BB34</f>
        <v>100</v>
      </c>
    </row>
    <row r="35" spans="2:55" ht="10.5" customHeight="1">
      <c r="B35" s="243" t="s">
        <v>260</v>
      </c>
      <c r="C35" s="241" t="s">
        <v>261</v>
      </c>
      <c r="D35" s="8"/>
      <c r="E35" s="240">
        <f>'Orçamento Discriminado'!K149*'Orçamento Discriminado'!L366</f>
        <v>0</v>
      </c>
      <c r="F35" s="247">
        <f>'Orçamento Discriminado'!M149</f>
        <v>0</v>
      </c>
      <c r="G35" s="250"/>
      <c r="H35" s="252">
        <v>40</v>
      </c>
      <c r="I35" s="254">
        <f>H35+G35</f>
        <v>40</v>
      </c>
      <c r="J35" s="252">
        <v>20</v>
      </c>
      <c r="K35" s="254">
        <f>I35+J35</f>
        <v>60</v>
      </c>
      <c r="L35" s="252"/>
      <c r="M35" s="254">
        <f>K35+L35</f>
        <v>60</v>
      </c>
      <c r="N35" s="252"/>
      <c r="O35" s="254">
        <f>M35+N35</f>
        <v>60</v>
      </c>
      <c r="P35" s="252"/>
      <c r="Q35" s="254">
        <f>O35+P35</f>
        <v>60</v>
      </c>
      <c r="R35" s="252">
        <v>40</v>
      </c>
      <c r="S35" s="261">
        <f>Q35+R35</f>
        <v>100</v>
      </c>
      <c r="T35" s="252"/>
      <c r="U35" s="254">
        <f>T35+S35</f>
        <v>100</v>
      </c>
      <c r="V35" s="252"/>
      <c r="W35" s="254">
        <f>U35+V35</f>
        <v>100</v>
      </c>
      <c r="X35" s="252"/>
      <c r="Y35" s="254">
        <f>W35+X35</f>
        <v>100</v>
      </c>
      <c r="Z35" s="252"/>
      <c r="AA35" s="254">
        <f>Y35+Z35</f>
        <v>100</v>
      </c>
      <c r="AB35" s="252"/>
      <c r="AC35" s="254">
        <f>AA35+AB35</f>
        <v>100</v>
      </c>
      <c r="AD35" s="252"/>
      <c r="AE35" s="261">
        <f>AC35+AD35</f>
        <v>100</v>
      </c>
      <c r="AF35" s="252"/>
      <c r="AG35" s="254">
        <f>AF35+AE35</f>
        <v>100</v>
      </c>
      <c r="AH35" s="252"/>
      <c r="AI35" s="254">
        <f>AG35+AH35</f>
        <v>100</v>
      </c>
      <c r="AJ35" s="252"/>
      <c r="AK35" s="254">
        <f>AI35+AJ35</f>
        <v>100</v>
      </c>
      <c r="AL35" s="252"/>
      <c r="AM35" s="254">
        <f>AK35+AL35</f>
        <v>100</v>
      </c>
      <c r="AN35" s="252"/>
      <c r="AO35" s="254">
        <f>AM35+AN35</f>
        <v>100</v>
      </c>
      <c r="AP35" s="252"/>
      <c r="AQ35" s="261">
        <f>AO35+AP35</f>
        <v>100</v>
      </c>
      <c r="AR35" s="252"/>
      <c r="AS35" s="254">
        <f>AR35+AQ35</f>
        <v>100</v>
      </c>
      <c r="AT35" s="252"/>
      <c r="AU35" s="254">
        <f>AS35+AT35</f>
        <v>100</v>
      </c>
      <c r="AV35" s="252"/>
      <c r="AW35" s="254">
        <f>AU35+AV35</f>
        <v>100</v>
      </c>
      <c r="AX35" s="252"/>
      <c r="AY35" s="254">
        <f>AW35+AX35</f>
        <v>100</v>
      </c>
      <c r="AZ35" s="252"/>
      <c r="BA35" s="254">
        <f>AY35+AZ35</f>
        <v>100</v>
      </c>
      <c r="BB35" s="252"/>
      <c r="BC35" s="261">
        <f>BA35+BB35</f>
        <v>100</v>
      </c>
    </row>
    <row r="36" spans="2:55" ht="10.5" customHeight="1">
      <c r="B36" s="243" t="s">
        <v>262</v>
      </c>
      <c r="C36" s="241" t="s">
        <v>263</v>
      </c>
      <c r="D36" s="8"/>
      <c r="E36" s="240">
        <f>'Orçamento Discriminado'!K155*'Orçamento Discriminado'!L366</f>
        <v>0</v>
      </c>
      <c r="F36" s="247">
        <f>'Orçamento Discriminado'!M155</f>
        <v>0</v>
      </c>
      <c r="G36" s="250"/>
      <c r="H36" s="252"/>
      <c r="I36" s="254">
        <f>H36+G36</f>
        <v>0</v>
      </c>
      <c r="J36" s="252"/>
      <c r="K36" s="254">
        <f>I36+J36</f>
        <v>0</v>
      </c>
      <c r="L36" s="252"/>
      <c r="M36" s="254">
        <f>K36+L36</f>
        <v>0</v>
      </c>
      <c r="N36" s="252"/>
      <c r="O36" s="254">
        <f>M36+N36</f>
        <v>0</v>
      </c>
      <c r="P36" s="252"/>
      <c r="Q36" s="254">
        <f>O36+P36</f>
        <v>0</v>
      </c>
      <c r="R36" s="252"/>
      <c r="S36" s="261">
        <f>Q36+R36</f>
        <v>0</v>
      </c>
      <c r="T36" s="252"/>
      <c r="U36" s="254">
        <f>T36+S36</f>
        <v>0</v>
      </c>
      <c r="V36" s="252"/>
      <c r="W36" s="254">
        <f>U36+V36</f>
        <v>0</v>
      </c>
      <c r="X36" s="252"/>
      <c r="Y36" s="254">
        <f>W36+X36</f>
        <v>0</v>
      </c>
      <c r="Z36" s="252"/>
      <c r="AA36" s="254">
        <f>Y36+Z36</f>
        <v>0</v>
      </c>
      <c r="AB36" s="252"/>
      <c r="AC36" s="254">
        <f>AA36+AB36</f>
        <v>0</v>
      </c>
      <c r="AD36" s="252"/>
      <c r="AE36" s="261">
        <f>AC36+AD36</f>
        <v>0</v>
      </c>
      <c r="AF36" s="252"/>
      <c r="AG36" s="254">
        <f>AF36+AE36</f>
        <v>0</v>
      </c>
      <c r="AH36" s="252"/>
      <c r="AI36" s="254">
        <f>AG36+AH36</f>
        <v>0</v>
      </c>
      <c r="AJ36" s="252"/>
      <c r="AK36" s="254">
        <f>AI36+AJ36</f>
        <v>0</v>
      </c>
      <c r="AL36" s="252"/>
      <c r="AM36" s="254">
        <f>AK36+AL36</f>
        <v>0</v>
      </c>
      <c r="AN36" s="252"/>
      <c r="AO36" s="254">
        <f>AM36+AN36</f>
        <v>0</v>
      </c>
      <c r="AP36" s="252"/>
      <c r="AQ36" s="261">
        <f>AO36+AP36</f>
        <v>0</v>
      </c>
      <c r="AR36" s="252"/>
      <c r="AS36" s="254">
        <f>AR36+AQ36</f>
        <v>0</v>
      </c>
      <c r="AT36" s="252"/>
      <c r="AU36" s="254">
        <f>AS36+AT36</f>
        <v>0</v>
      </c>
      <c r="AV36" s="252"/>
      <c r="AW36" s="254">
        <f>AU36+AV36</f>
        <v>0</v>
      </c>
      <c r="AX36" s="252"/>
      <c r="AY36" s="254">
        <f>AW36+AX36</f>
        <v>0</v>
      </c>
      <c r="AZ36" s="252"/>
      <c r="BA36" s="254">
        <f>AY36+AZ36</f>
        <v>0</v>
      </c>
      <c r="BB36" s="252"/>
      <c r="BC36" s="261">
        <f>BA36+BB36</f>
        <v>0</v>
      </c>
    </row>
    <row r="37" spans="2:55" ht="10.5" customHeight="1">
      <c r="B37" s="243">
        <v>6</v>
      </c>
      <c r="C37" s="241" t="s">
        <v>264</v>
      </c>
      <c r="D37" s="8"/>
      <c r="E37" s="218"/>
      <c r="F37" s="12"/>
      <c r="G37" s="2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2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26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26"/>
    </row>
    <row r="38" spans="2:55" ht="10.5" customHeight="1">
      <c r="B38" s="243" t="s">
        <v>121</v>
      </c>
      <c r="C38" s="241" t="s">
        <v>265</v>
      </c>
      <c r="D38" s="8"/>
      <c r="E38" s="245">
        <f>'Orçamento Discriminado'!K166*'Orçamento Discriminado'!L366</f>
        <v>0</v>
      </c>
      <c r="F38" s="247">
        <f>'Orçamento Discriminado'!M166</f>
        <v>0</v>
      </c>
      <c r="G38" s="249"/>
      <c r="H38" s="252"/>
      <c r="I38" s="254">
        <f aca="true" t="shared" si="1" ref="I38:I43">H38+G38</f>
        <v>0</v>
      </c>
      <c r="J38" s="252"/>
      <c r="K38" s="254">
        <f aca="true" t="shared" si="2" ref="K38:K43">I38+J38</f>
        <v>0</v>
      </c>
      <c r="L38" s="252"/>
      <c r="M38" s="254">
        <f aca="true" t="shared" si="3" ref="M38:M43">K38+L38</f>
        <v>0</v>
      </c>
      <c r="N38" s="252"/>
      <c r="O38" s="254">
        <f aca="true" t="shared" si="4" ref="O38:O43">M38+N38</f>
        <v>0</v>
      </c>
      <c r="P38" s="252">
        <v>30</v>
      </c>
      <c r="Q38" s="254">
        <f aca="true" t="shared" si="5" ref="Q38:Q43">O38+P38</f>
        <v>30</v>
      </c>
      <c r="R38" s="252">
        <v>70</v>
      </c>
      <c r="S38" s="261">
        <f aca="true" t="shared" si="6" ref="S38:S43">Q38+R38</f>
        <v>100</v>
      </c>
      <c r="T38" s="252"/>
      <c r="U38" s="254">
        <f aca="true" t="shared" si="7" ref="U38:U43">T38+S38</f>
        <v>100</v>
      </c>
      <c r="V38" s="252"/>
      <c r="W38" s="254">
        <f aca="true" t="shared" si="8" ref="W38:W43">U38+V38</f>
        <v>100</v>
      </c>
      <c r="X38" s="252"/>
      <c r="Y38" s="254">
        <f aca="true" t="shared" si="9" ref="Y38:Y43">W38+X38</f>
        <v>100</v>
      </c>
      <c r="Z38" s="252"/>
      <c r="AA38" s="254">
        <f aca="true" t="shared" si="10" ref="AA38:AA43">Y38+Z38</f>
        <v>100</v>
      </c>
      <c r="AB38" s="252"/>
      <c r="AC38" s="254">
        <f aca="true" t="shared" si="11" ref="AC38:AC43">AA38+AB38</f>
        <v>100</v>
      </c>
      <c r="AD38" s="252"/>
      <c r="AE38" s="261">
        <f aca="true" t="shared" si="12" ref="AE38:AE43">AC38+AD38</f>
        <v>100</v>
      </c>
      <c r="AF38" s="252"/>
      <c r="AG38" s="254">
        <f aca="true" t="shared" si="13" ref="AG38:AG43">AF38+AE38</f>
        <v>100</v>
      </c>
      <c r="AH38" s="252"/>
      <c r="AI38" s="254">
        <f aca="true" t="shared" si="14" ref="AI38:AI43">AG38+AH38</f>
        <v>100</v>
      </c>
      <c r="AJ38" s="252"/>
      <c r="AK38" s="254">
        <f aca="true" t="shared" si="15" ref="AK38:AK43">AI38+AJ38</f>
        <v>100</v>
      </c>
      <c r="AL38" s="252"/>
      <c r="AM38" s="254">
        <f aca="true" t="shared" si="16" ref="AM38:AM43">AK38+AL38</f>
        <v>100</v>
      </c>
      <c r="AN38" s="252"/>
      <c r="AO38" s="254">
        <f aca="true" t="shared" si="17" ref="AO38:AO43">AM38+AN38</f>
        <v>100</v>
      </c>
      <c r="AP38" s="252"/>
      <c r="AQ38" s="261">
        <f aca="true" t="shared" si="18" ref="AQ38:AQ43">AO38+AP38</f>
        <v>100</v>
      </c>
      <c r="AR38" s="252"/>
      <c r="AS38" s="254">
        <f aca="true" t="shared" si="19" ref="AS38:AS43">AR38+AQ38</f>
        <v>100</v>
      </c>
      <c r="AT38" s="252"/>
      <c r="AU38" s="254">
        <f aca="true" t="shared" si="20" ref="AU38:AU43">AS38+AT38</f>
        <v>100</v>
      </c>
      <c r="AV38" s="252"/>
      <c r="AW38" s="254">
        <f aca="true" t="shared" si="21" ref="AW38:AW43">AU38+AV38</f>
        <v>100</v>
      </c>
      <c r="AX38" s="252"/>
      <c r="AY38" s="254">
        <f aca="true" t="shared" si="22" ref="AY38:AY43">AW38+AX38</f>
        <v>100</v>
      </c>
      <c r="AZ38" s="252"/>
      <c r="BA38" s="254">
        <f aca="true" t="shared" si="23" ref="BA38:BA43">AY38+AZ38</f>
        <v>100</v>
      </c>
      <c r="BB38" s="252"/>
      <c r="BC38" s="261">
        <f aca="true" t="shared" si="24" ref="BC38:BC43">BA38+BB38</f>
        <v>100</v>
      </c>
    </row>
    <row r="39" spans="2:55" ht="10.5" customHeight="1">
      <c r="B39" s="243" t="s">
        <v>131</v>
      </c>
      <c r="C39" s="241" t="s">
        <v>266</v>
      </c>
      <c r="D39" s="8"/>
      <c r="E39" s="245">
        <f>'Orçamento Discriminado'!K176*'Orçamento Discriminado'!L366</f>
        <v>0</v>
      </c>
      <c r="F39" s="247">
        <f>'Orçamento Discriminado'!M176</f>
        <v>0</v>
      </c>
      <c r="G39" s="249"/>
      <c r="H39" s="252"/>
      <c r="I39" s="254">
        <f t="shared" si="1"/>
        <v>0</v>
      </c>
      <c r="J39" s="252"/>
      <c r="K39" s="254">
        <f t="shared" si="2"/>
        <v>0</v>
      </c>
      <c r="L39" s="252"/>
      <c r="M39" s="254">
        <f t="shared" si="3"/>
        <v>0</v>
      </c>
      <c r="N39" s="252"/>
      <c r="O39" s="254">
        <f t="shared" si="4"/>
        <v>0</v>
      </c>
      <c r="P39" s="252"/>
      <c r="Q39" s="254">
        <f t="shared" si="5"/>
        <v>0</v>
      </c>
      <c r="R39" s="252">
        <v>30</v>
      </c>
      <c r="S39" s="261">
        <f t="shared" si="6"/>
        <v>30</v>
      </c>
      <c r="T39" s="252">
        <v>70</v>
      </c>
      <c r="U39" s="254">
        <f t="shared" si="7"/>
        <v>100</v>
      </c>
      <c r="V39" s="252"/>
      <c r="W39" s="254">
        <f t="shared" si="8"/>
        <v>100</v>
      </c>
      <c r="X39" s="252"/>
      <c r="Y39" s="254">
        <f t="shared" si="9"/>
        <v>100</v>
      </c>
      <c r="Z39" s="252"/>
      <c r="AA39" s="254">
        <f t="shared" si="10"/>
        <v>100</v>
      </c>
      <c r="AB39" s="252"/>
      <c r="AC39" s="254">
        <f t="shared" si="11"/>
        <v>100</v>
      </c>
      <c r="AD39" s="252"/>
      <c r="AE39" s="261">
        <f t="shared" si="12"/>
        <v>100</v>
      </c>
      <c r="AF39" s="252"/>
      <c r="AG39" s="254">
        <f t="shared" si="13"/>
        <v>100</v>
      </c>
      <c r="AH39" s="252"/>
      <c r="AI39" s="254">
        <f t="shared" si="14"/>
        <v>100</v>
      </c>
      <c r="AJ39" s="252"/>
      <c r="AK39" s="254">
        <f t="shared" si="15"/>
        <v>100</v>
      </c>
      <c r="AL39" s="252"/>
      <c r="AM39" s="254">
        <f t="shared" si="16"/>
        <v>100</v>
      </c>
      <c r="AN39" s="252"/>
      <c r="AO39" s="254">
        <f t="shared" si="17"/>
        <v>100</v>
      </c>
      <c r="AP39" s="252"/>
      <c r="AQ39" s="261">
        <f t="shared" si="18"/>
        <v>100</v>
      </c>
      <c r="AR39" s="252"/>
      <c r="AS39" s="254">
        <f t="shared" si="19"/>
        <v>100</v>
      </c>
      <c r="AT39" s="252"/>
      <c r="AU39" s="254">
        <f t="shared" si="20"/>
        <v>100</v>
      </c>
      <c r="AV39" s="252"/>
      <c r="AW39" s="254">
        <f t="shared" si="21"/>
        <v>100</v>
      </c>
      <c r="AX39" s="252"/>
      <c r="AY39" s="254">
        <f t="shared" si="22"/>
        <v>100</v>
      </c>
      <c r="AZ39" s="252"/>
      <c r="BA39" s="254">
        <f t="shared" si="23"/>
        <v>100</v>
      </c>
      <c r="BB39" s="252"/>
      <c r="BC39" s="261">
        <f t="shared" si="24"/>
        <v>100</v>
      </c>
    </row>
    <row r="40" spans="2:55" ht="10.5" customHeight="1">
      <c r="B40" s="243" t="s">
        <v>133</v>
      </c>
      <c r="C40" s="241" t="s">
        <v>267</v>
      </c>
      <c r="D40" s="8"/>
      <c r="E40" s="245">
        <f>'Orçamento Discriminado'!K184*'Orçamento Discriminado'!L366</f>
        <v>0</v>
      </c>
      <c r="F40" s="247">
        <f>'Orçamento Discriminado'!M184</f>
        <v>0</v>
      </c>
      <c r="G40" s="249"/>
      <c r="H40" s="252"/>
      <c r="I40" s="254">
        <f t="shared" si="1"/>
        <v>0</v>
      </c>
      <c r="J40" s="252"/>
      <c r="K40" s="254">
        <f t="shared" si="2"/>
        <v>0</v>
      </c>
      <c r="L40" s="252"/>
      <c r="M40" s="254">
        <f t="shared" si="3"/>
        <v>0</v>
      </c>
      <c r="N40" s="252"/>
      <c r="O40" s="254">
        <f t="shared" si="4"/>
        <v>0</v>
      </c>
      <c r="P40" s="252"/>
      <c r="Q40" s="254">
        <f t="shared" si="5"/>
        <v>0</v>
      </c>
      <c r="R40" s="252"/>
      <c r="S40" s="261">
        <f t="shared" si="6"/>
        <v>0</v>
      </c>
      <c r="T40" s="252">
        <v>30</v>
      </c>
      <c r="U40" s="254">
        <f t="shared" si="7"/>
        <v>30</v>
      </c>
      <c r="V40" s="252">
        <v>70</v>
      </c>
      <c r="W40" s="254">
        <f t="shared" si="8"/>
        <v>100</v>
      </c>
      <c r="X40" s="252"/>
      <c r="Y40" s="254">
        <f t="shared" si="9"/>
        <v>100</v>
      </c>
      <c r="Z40" s="252"/>
      <c r="AA40" s="254">
        <f t="shared" si="10"/>
        <v>100</v>
      </c>
      <c r="AB40" s="252"/>
      <c r="AC40" s="254">
        <f t="shared" si="11"/>
        <v>100</v>
      </c>
      <c r="AD40" s="252">
        <v>0</v>
      </c>
      <c r="AE40" s="261">
        <f t="shared" si="12"/>
        <v>100</v>
      </c>
      <c r="AF40" s="252"/>
      <c r="AG40" s="254">
        <f t="shared" si="13"/>
        <v>100</v>
      </c>
      <c r="AH40" s="252"/>
      <c r="AI40" s="254">
        <f t="shared" si="14"/>
        <v>100</v>
      </c>
      <c r="AJ40" s="252"/>
      <c r="AK40" s="254">
        <f t="shared" si="15"/>
        <v>100</v>
      </c>
      <c r="AL40" s="252"/>
      <c r="AM40" s="254">
        <f t="shared" si="16"/>
        <v>100</v>
      </c>
      <c r="AN40" s="252"/>
      <c r="AO40" s="254">
        <f t="shared" si="17"/>
        <v>100</v>
      </c>
      <c r="AP40" s="252"/>
      <c r="AQ40" s="261">
        <f t="shared" si="18"/>
        <v>100</v>
      </c>
      <c r="AR40" s="252"/>
      <c r="AS40" s="254">
        <f t="shared" si="19"/>
        <v>100</v>
      </c>
      <c r="AT40" s="252"/>
      <c r="AU40" s="254">
        <f t="shared" si="20"/>
        <v>100</v>
      </c>
      <c r="AV40" s="252"/>
      <c r="AW40" s="254">
        <f t="shared" si="21"/>
        <v>100</v>
      </c>
      <c r="AX40" s="252"/>
      <c r="AY40" s="254">
        <f t="shared" si="22"/>
        <v>100</v>
      </c>
      <c r="AZ40" s="252"/>
      <c r="BA40" s="254">
        <f t="shared" si="23"/>
        <v>100</v>
      </c>
      <c r="BB40" s="252"/>
      <c r="BC40" s="261">
        <f t="shared" si="24"/>
        <v>100</v>
      </c>
    </row>
    <row r="41" spans="2:55" ht="10.5" customHeight="1">
      <c r="B41" s="243" t="s">
        <v>141</v>
      </c>
      <c r="C41" s="241" t="s">
        <v>268</v>
      </c>
      <c r="D41" s="8"/>
      <c r="E41" s="245">
        <f>'Orçamento Discriminado'!K191*'Orçamento Discriminado'!L366</f>
        <v>0</v>
      </c>
      <c r="F41" s="247">
        <f>'Orçamento Discriminado'!M191</f>
        <v>0</v>
      </c>
      <c r="G41" s="249"/>
      <c r="H41" s="252"/>
      <c r="I41" s="254">
        <f t="shared" si="1"/>
        <v>0</v>
      </c>
      <c r="J41" s="252"/>
      <c r="K41" s="254">
        <f t="shared" si="2"/>
        <v>0</v>
      </c>
      <c r="L41" s="252"/>
      <c r="M41" s="254">
        <f t="shared" si="3"/>
        <v>0</v>
      </c>
      <c r="N41" s="252"/>
      <c r="O41" s="254">
        <f t="shared" si="4"/>
        <v>0</v>
      </c>
      <c r="P41" s="252"/>
      <c r="Q41" s="254">
        <f t="shared" si="5"/>
        <v>0</v>
      </c>
      <c r="R41" s="252"/>
      <c r="S41" s="261">
        <f t="shared" si="6"/>
        <v>0</v>
      </c>
      <c r="T41" s="252"/>
      <c r="U41" s="254">
        <f t="shared" si="7"/>
        <v>0</v>
      </c>
      <c r="V41" s="252">
        <v>60</v>
      </c>
      <c r="W41" s="254">
        <f t="shared" si="8"/>
        <v>60</v>
      </c>
      <c r="X41" s="252">
        <v>20</v>
      </c>
      <c r="Y41" s="254">
        <f t="shared" si="9"/>
        <v>80</v>
      </c>
      <c r="Z41" s="252">
        <v>20</v>
      </c>
      <c r="AA41" s="254">
        <f t="shared" si="10"/>
        <v>100</v>
      </c>
      <c r="AB41" s="252"/>
      <c r="AC41" s="254">
        <f t="shared" si="11"/>
        <v>100</v>
      </c>
      <c r="AD41" s="252"/>
      <c r="AE41" s="261">
        <f t="shared" si="12"/>
        <v>100</v>
      </c>
      <c r="AF41" s="252"/>
      <c r="AG41" s="254">
        <f t="shared" si="13"/>
        <v>100</v>
      </c>
      <c r="AH41" s="252"/>
      <c r="AI41" s="254">
        <f t="shared" si="14"/>
        <v>100</v>
      </c>
      <c r="AJ41" s="252"/>
      <c r="AK41" s="254">
        <f t="shared" si="15"/>
        <v>100</v>
      </c>
      <c r="AL41" s="252"/>
      <c r="AM41" s="254">
        <f t="shared" si="16"/>
        <v>100</v>
      </c>
      <c r="AN41" s="252"/>
      <c r="AO41" s="254">
        <f t="shared" si="17"/>
        <v>100</v>
      </c>
      <c r="AP41" s="252"/>
      <c r="AQ41" s="261">
        <f t="shared" si="18"/>
        <v>100</v>
      </c>
      <c r="AR41" s="252"/>
      <c r="AS41" s="254">
        <f t="shared" si="19"/>
        <v>100</v>
      </c>
      <c r="AT41" s="252"/>
      <c r="AU41" s="254">
        <f t="shared" si="20"/>
        <v>100</v>
      </c>
      <c r="AV41" s="252"/>
      <c r="AW41" s="254">
        <f t="shared" si="21"/>
        <v>100</v>
      </c>
      <c r="AX41" s="252"/>
      <c r="AY41" s="254">
        <f t="shared" si="22"/>
        <v>100</v>
      </c>
      <c r="AZ41" s="252"/>
      <c r="BA41" s="254">
        <f t="shared" si="23"/>
        <v>100</v>
      </c>
      <c r="BB41" s="252"/>
      <c r="BC41" s="261">
        <f t="shared" si="24"/>
        <v>100</v>
      </c>
    </row>
    <row r="42" spans="2:55" ht="10.5" customHeight="1">
      <c r="B42" s="243" t="s">
        <v>148</v>
      </c>
      <c r="C42" s="241" t="s">
        <v>269</v>
      </c>
      <c r="D42" s="8"/>
      <c r="E42" s="245">
        <f>'Orçamento Discriminado'!K208*'Orçamento Discriminado'!L366</f>
        <v>0</v>
      </c>
      <c r="F42" s="247">
        <f>'Orçamento Discriminado'!M208</f>
        <v>0</v>
      </c>
      <c r="G42" s="249"/>
      <c r="H42" s="252"/>
      <c r="I42" s="254">
        <f t="shared" si="1"/>
        <v>0</v>
      </c>
      <c r="J42" s="252"/>
      <c r="K42" s="254">
        <f t="shared" si="2"/>
        <v>0</v>
      </c>
      <c r="L42" s="252"/>
      <c r="M42" s="254">
        <f t="shared" si="3"/>
        <v>0</v>
      </c>
      <c r="N42" s="252"/>
      <c r="O42" s="254">
        <f t="shared" si="4"/>
        <v>0</v>
      </c>
      <c r="P42" s="252"/>
      <c r="Q42" s="254">
        <f t="shared" si="5"/>
        <v>0</v>
      </c>
      <c r="R42" s="252"/>
      <c r="S42" s="261">
        <f t="shared" si="6"/>
        <v>0</v>
      </c>
      <c r="T42" s="252"/>
      <c r="U42" s="254">
        <f t="shared" si="7"/>
        <v>0</v>
      </c>
      <c r="V42" s="252"/>
      <c r="W42" s="254">
        <f t="shared" si="8"/>
        <v>0</v>
      </c>
      <c r="X42" s="252">
        <v>70</v>
      </c>
      <c r="Y42" s="254">
        <f t="shared" si="9"/>
        <v>70</v>
      </c>
      <c r="Z42" s="252">
        <v>30</v>
      </c>
      <c r="AA42" s="254">
        <f t="shared" si="10"/>
        <v>100</v>
      </c>
      <c r="AB42" s="252"/>
      <c r="AC42" s="254">
        <f t="shared" si="11"/>
        <v>100</v>
      </c>
      <c r="AD42" s="252">
        <v>0</v>
      </c>
      <c r="AE42" s="261">
        <f t="shared" si="12"/>
        <v>100</v>
      </c>
      <c r="AF42" s="252"/>
      <c r="AG42" s="254">
        <f t="shared" si="13"/>
        <v>100</v>
      </c>
      <c r="AH42" s="252"/>
      <c r="AI42" s="254">
        <f t="shared" si="14"/>
        <v>100</v>
      </c>
      <c r="AJ42" s="252"/>
      <c r="AK42" s="254">
        <f t="shared" si="15"/>
        <v>100</v>
      </c>
      <c r="AL42" s="252"/>
      <c r="AM42" s="254">
        <f t="shared" si="16"/>
        <v>100</v>
      </c>
      <c r="AN42" s="252"/>
      <c r="AO42" s="254">
        <f t="shared" si="17"/>
        <v>100</v>
      </c>
      <c r="AP42" s="252"/>
      <c r="AQ42" s="261">
        <f t="shared" si="18"/>
        <v>100</v>
      </c>
      <c r="AR42" s="252"/>
      <c r="AS42" s="254">
        <f t="shared" si="19"/>
        <v>100</v>
      </c>
      <c r="AT42" s="252"/>
      <c r="AU42" s="254">
        <f t="shared" si="20"/>
        <v>100</v>
      </c>
      <c r="AV42" s="252"/>
      <c r="AW42" s="254">
        <f t="shared" si="21"/>
        <v>100</v>
      </c>
      <c r="AX42" s="252"/>
      <c r="AY42" s="254">
        <f t="shared" si="22"/>
        <v>100</v>
      </c>
      <c r="AZ42" s="252"/>
      <c r="BA42" s="254">
        <f t="shared" si="23"/>
        <v>100</v>
      </c>
      <c r="BB42" s="252"/>
      <c r="BC42" s="261">
        <f t="shared" si="24"/>
        <v>100</v>
      </c>
    </row>
    <row r="43" spans="2:55" ht="10.5" customHeight="1">
      <c r="B43" s="243" t="s">
        <v>150</v>
      </c>
      <c r="C43" s="241" t="s">
        <v>270</v>
      </c>
      <c r="D43" s="8"/>
      <c r="E43" s="245">
        <f>'Orçamento Discriminado'!K217*'Orçamento Discriminado'!L366</f>
        <v>0</v>
      </c>
      <c r="F43" s="247">
        <f>'Orçamento Discriminado'!M217</f>
        <v>0</v>
      </c>
      <c r="G43" s="249"/>
      <c r="H43" s="252"/>
      <c r="I43" s="254">
        <f t="shared" si="1"/>
        <v>0</v>
      </c>
      <c r="J43" s="252"/>
      <c r="K43" s="254">
        <f t="shared" si="2"/>
        <v>0</v>
      </c>
      <c r="L43" s="252"/>
      <c r="M43" s="254">
        <f t="shared" si="3"/>
        <v>0</v>
      </c>
      <c r="N43" s="252"/>
      <c r="O43" s="254">
        <f t="shared" si="4"/>
        <v>0</v>
      </c>
      <c r="P43" s="252"/>
      <c r="Q43" s="254">
        <f t="shared" si="5"/>
        <v>0</v>
      </c>
      <c r="R43" s="252"/>
      <c r="S43" s="261">
        <f t="shared" si="6"/>
        <v>0</v>
      </c>
      <c r="T43" s="252"/>
      <c r="U43" s="254">
        <f t="shared" si="7"/>
        <v>0</v>
      </c>
      <c r="V43" s="252">
        <v>80</v>
      </c>
      <c r="W43" s="254">
        <f t="shared" si="8"/>
        <v>80</v>
      </c>
      <c r="X43" s="252">
        <v>20</v>
      </c>
      <c r="Y43" s="254">
        <f t="shared" si="9"/>
        <v>100</v>
      </c>
      <c r="Z43" s="252"/>
      <c r="AA43" s="254">
        <f t="shared" si="10"/>
        <v>100</v>
      </c>
      <c r="AB43" s="252"/>
      <c r="AC43" s="254">
        <f t="shared" si="11"/>
        <v>100</v>
      </c>
      <c r="AD43" s="252"/>
      <c r="AE43" s="261">
        <f t="shared" si="12"/>
        <v>100</v>
      </c>
      <c r="AF43" s="252"/>
      <c r="AG43" s="254">
        <f t="shared" si="13"/>
        <v>100</v>
      </c>
      <c r="AH43" s="252"/>
      <c r="AI43" s="254">
        <f t="shared" si="14"/>
        <v>100</v>
      </c>
      <c r="AJ43" s="252"/>
      <c r="AK43" s="254">
        <f t="shared" si="15"/>
        <v>100</v>
      </c>
      <c r="AL43" s="252"/>
      <c r="AM43" s="254">
        <f t="shared" si="16"/>
        <v>100</v>
      </c>
      <c r="AN43" s="252"/>
      <c r="AO43" s="254">
        <f t="shared" si="17"/>
        <v>100</v>
      </c>
      <c r="AP43" s="252"/>
      <c r="AQ43" s="261">
        <f t="shared" si="18"/>
        <v>100</v>
      </c>
      <c r="AR43" s="252"/>
      <c r="AS43" s="254">
        <f t="shared" si="19"/>
        <v>100</v>
      </c>
      <c r="AT43" s="252"/>
      <c r="AU43" s="254">
        <f t="shared" si="20"/>
        <v>100</v>
      </c>
      <c r="AV43" s="252"/>
      <c r="AW43" s="254">
        <f t="shared" si="21"/>
        <v>100</v>
      </c>
      <c r="AX43" s="252"/>
      <c r="AY43" s="254">
        <f t="shared" si="22"/>
        <v>100</v>
      </c>
      <c r="AZ43" s="252"/>
      <c r="BA43" s="254">
        <f t="shared" si="23"/>
        <v>100</v>
      </c>
      <c r="BB43" s="252"/>
      <c r="BC43" s="261">
        <f t="shared" si="24"/>
        <v>100</v>
      </c>
    </row>
    <row r="44" spans="2:55" ht="10.5" customHeight="1">
      <c r="B44" s="243">
        <v>7</v>
      </c>
      <c r="C44" s="241" t="s">
        <v>233</v>
      </c>
      <c r="D44" s="8"/>
      <c r="E44" s="218"/>
      <c r="F44" s="12"/>
      <c r="G44" s="2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2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26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26"/>
    </row>
    <row r="45" spans="2:55" ht="10.5" customHeight="1">
      <c r="B45" s="243" t="s">
        <v>271</v>
      </c>
      <c r="C45" s="241" t="s">
        <v>272</v>
      </c>
      <c r="D45" s="8"/>
      <c r="E45" s="245">
        <f>'Orçamento Discriminado'!K227*'Orçamento Discriminado'!L366</f>
        <v>0</v>
      </c>
      <c r="F45" s="247">
        <f>'Orçamento Discriminado'!M227</f>
        <v>0</v>
      </c>
      <c r="G45" s="250"/>
      <c r="H45" s="252"/>
      <c r="I45" s="254">
        <f aca="true" t="shared" si="25" ref="I45:I51">H45+G45</f>
        <v>0</v>
      </c>
      <c r="J45" s="252"/>
      <c r="K45" s="254">
        <f aca="true" t="shared" si="26" ref="K45:K51">I45+J45</f>
        <v>0</v>
      </c>
      <c r="L45" s="252"/>
      <c r="M45" s="254">
        <f aca="true" t="shared" si="27" ref="M45:M51">K45+L45</f>
        <v>0</v>
      </c>
      <c r="N45" s="252"/>
      <c r="O45" s="254">
        <f aca="true" t="shared" si="28" ref="O45:O51">M45+N45</f>
        <v>0</v>
      </c>
      <c r="P45" s="252"/>
      <c r="Q45" s="254">
        <f aca="true" t="shared" si="29" ref="Q45:Q51">O45+P45</f>
        <v>0</v>
      </c>
      <c r="R45" s="252"/>
      <c r="S45" s="261">
        <f aca="true" t="shared" si="30" ref="S45:S51">Q45+R45</f>
        <v>0</v>
      </c>
      <c r="T45" s="252"/>
      <c r="U45" s="254">
        <f aca="true" t="shared" si="31" ref="U45:U51">T45+S45</f>
        <v>0</v>
      </c>
      <c r="V45" s="252"/>
      <c r="W45" s="254">
        <f aca="true" t="shared" si="32" ref="W45:W51">U45+V45</f>
        <v>0</v>
      </c>
      <c r="X45" s="252"/>
      <c r="Y45" s="254">
        <f aca="true" t="shared" si="33" ref="Y45:Y51">W45+X45</f>
        <v>0</v>
      </c>
      <c r="Z45" s="252">
        <v>100</v>
      </c>
      <c r="AA45" s="254">
        <f aca="true" t="shared" si="34" ref="AA45:AA51">Y45+Z45</f>
        <v>100</v>
      </c>
      <c r="AB45" s="252"/>
      <c r="AC45" s="254">
        <f aca="true" t="shared" si="35" ref="AC45:AC51">AA45+AB45</f>
        <v>100</v>
      </c>
      <c r="AD45" s="252"/>
      <c r="AE45" s="261">
        <f aca="true" t="shared" si="36" ref="AE45:AE51">AC45+AD45</f>
        <v>100</v>
      </c>
      <c r="AF45" s="252"/>
      <c r="AG45" s="254">
        <f aca="true" t="shared" si="37" ref="AG45:AG51">AF45+AE45</f>
        <v>100</v>
      </c>
      <c r="AH45" s="252"/>
      <c r="AI45" s="254">
        <f aca="true" t="shared" si="38" ref="AI45:AI51">AG45+AH45</f>
        <v>100</v>
      </c>
      <c r="AJ45" s="252"/>
      <c r="AK45" s="254">
        <f aca="true" t="shared" si="39" ref="AK45:AK51">AI45+AJ45</f>
        <v>100</v>
      </c>
      <c r="AL45" s="252"/>
      <c r="AM45" s="254">
        <f aca="true" t="shared" si="40" ref="AM45:AM51">AK45+AL45</f>
        <v>100</v>
      </c>
      <c r="AN45" s="252"/>
      <c r="AO45" s="254">
        <f aca="true" t="shared" si="41" ref="AO45:AO51">AM45+AN45</f>
        <v>100</v>
      </c>
      <c r="AP45" s="252"/>
      <c r="AQ45" s="261">
        <f aca="true" t="shared" si="42" ref="AQ45:AQ51">AO45+AP45</f>
        <v>100</v>
      </c>
      <c r="AR45" s="252"/>
      <c r="AS45" s="254">
        <f aca="true" t="shared" si="43" ref="AS45:AS51">AR45+AQ45</f>
        <v>100</v>
      </c>
      <c r="AT45" s="252"/>
      <c r="AU45" s="254">
        <f aca="true" t="shared" si="44" ref="AU45:AU51">AS45+AT45</f>
        <v>100</v>
      </c>
      <c r="AV45" s="252"/>
      <c r="AW45" s="254">
        <f aca="true" t="shared" si="45" ref="AW45:AW51">AU45+AV45</f>
        <v>100</v>
      </c>
      <c r="AX45" s="252"/>
      <c r="AY45" s="254">
        <f aca="true" t="shared" si="46" ref="AY45:AY51">AW45+AX45</f>
        <v>100</v>
      </c>
      <c r="AZ45" s="252"/>
      <c r="BA45" s="254">
        <f aca="true" t="shared" si="47" ref="BA45:BA51">AY45+AZ45</f>
        <v>100</v>
      </c>
      <c r="BB45" s="252"/>
      <c r="BC45" s="261">
        <f aca="true" t="shared" si="48" ref="BC45:BC51">BA45+BB45</f>
        <v>100</v>
      </c>
    </row>
    <row r="46" spans="2:55" ht="10.5" customHeight="1">
      <c r="B46" s="243" t="s">
        <v>273</v>
      </c>
      <c r="C46" s="241" t="s">
        <v>274</v>
      </c>
      <c r="D46" s="8"/>
      <c r="E46" s="245">
        <f>'Orçamento Discriminado'!K234*'Orçamento Discriminado'!L366</f>
        <v>0</v>
      </c>
      <c r="F46" s="247">
        <f>'Orçamento Discriminado'!M234</f>
        <v>0</v>
      </c>
      <c r="G46" s="250"/>
      <c r="H46" s="252"/>
      <c r="I46" s="254">
        <f t="shared" si="25"/>
        <v>0</v>
      </c>
      <c r="J46" s="252"/>
      <c r="K46" s="254">
        <f t="shared" si="26"/>
        <v>0</v>
      </c>
      <c r="L46" s="252"/>
      <c r="M46" s="254">
        <f t="shared" si="27"/>
        <v>0</v>
      </c>
      <c r="N46" s="252"/>
      <c r="O46" s="254">
        <f t="shared" si="28"/>
        <v>0</v>
      </c>
      <c r="P46" s="252"/>
      <c r="Q46" s="254">
        <f t="shared" si="29"/>
        <v>0</v>
      </c>
      <c r="R46" s="252"/>
      <c r="S46" s="261">
        <f t="shared" si="30"/>
        <v>0</v>
      </c>
      <c r="T46" s="252"/>
      <c r="U46" s="254">
        <f t="shared" si="31"/>
        <v>0</v>
      </c>
      <c r="V46" s="252"/>
      <c r="W46" s="254">
        <f t="shared" si="32"/>
        <v>0</v>
      </c>
      <c r="X46" s="252">
        <v>80</v>
      </c>
      <c r="Y46" s="254">
        <f t="shared" si="33"/>
        <v>80</v>
      </c>
      <c r="Z46" s="252">
        <v>20</v>
      </c>
      <c r="AA46" s="254">
        <f t="shared" si="34"/>
        <v>100</v>
      </c>
      <c r="AB46" s="252"/>
      <c r="AC46" s="254">
        <f t="shared" si="35"/>
        <v>100</v>
      </c>
      <c r="AD46" s="252"/>
      <c r="AE46" s="261">
        <f t="shared" si="36"/>
        <v>100</v>
      </c>
      <c r="AF46" s="252"/>
      <c r="AG46" s="254">
        <f t="shared" si="37"/>
        <v>100</v>
      </c>
      <c r="AH46" s="252"/>
      <c r="AI46" s="254">
        <f t="shared" si="38"/>
        <v>100</v>
      </c>
      <c r="AJ46" s="252"/>
      <c r="AK46" s="254">
        <f t="shared" si="39"/>
        <v>100</v>
      </c>
      <c r="AL46" s="252"/>
      <c r="AM46" s="254">
        <f t="shared" si="40"/>
        <v>100</v>
      </c>
      <c r="AN46" s="252"/>
      <c r="AO46" s="254">
        <f t="shared" si="41"/>
        <v>100</v>
      </c>
      <c r="AP46" s="252"/>
      <c r="AQ46" s="261">
        <f t="shared" si="42"/>
        <v>100</v>
      </c>
      <c r="AR46" s="252"/>
      <c r="AS46" s="254">
        <f t="shared" si="43"/>
        <v>100</v>
      </c>
      <c r="AT46" s="252"/>
      <c r="AU46" s="254">
        <f t="shared" si="44"/>
        <v>100</v>
      </c>
      <c r="AV46" s="252"/>
      <c r="AW46" s="254">
        <f t="shared" si="45"/>
        <v>100</v>
      </c>
      <c r="AX46" s="252"/>
      <c r="AY46" s="254">
        <f t="shared" si="46"/>
        <v>100</v>
      </c>
      <c r="AZ46" s="252"/>
      <c r="BA46" s="254">
        <f t="shared" si="47"/>
        <v>100</v>
      </c>
      <c r="BB46" s="252"/>
      <c r="BC46" s="261">
        <f t="shared" si="48"/>
        <v>100</v>
      </c>
    </row>
    <row r="47" spans="2:55" ht="10.5" customHeight="1">
      <c r="B47" s="243" t="s">
        <v>275</v>
      </c>
      <c r="C47" s="241" t="s">
        <v>276</v>
      </c>
      <c r="D47" s="8">
        <v>0</v>
      </c>
      <c r="E47" s="245">
        <f>'Orçamento Discriminado'!K240*'Orçamento Discriminado'!L366</f>
        <v>0</v>
      </c>
      <c r="F47" s="247">
        <f>'Orçamento Discriminado'!M240</f>
        <v>0</v>
      </c>
      <c r="G47" s="250"/>
      <c r="H47" s="252"/>
      <c r="I47" s="254">
        <f t="shared" si="25"/>
        <v>0</v>
      </c>
      <c r="J47" s="252"/>
      <c r="K47" s="254">
        <f t="shared" si="26"/>
        <v>0</v>
      </c>
      <c r="L47" s="252"/>
      <c r="M47" s="254">
        <f t="shared" si="27"/>
        <v>0</v>
      </c>
      <c r="N47" s="252"/>
      <c r="O47" s="254">
        <f t="shared" si="28"/>
        <v>0</v>
      </c>
      <c r="P47" s="252"/>
      <c r="Q47" s="254">
        <f t="shared" si="29"/>
        <v>0</v>
      </c>
      <c r="R47" s="252"/>
      <c r="S47" s="261">
        <f t="shared" si="30"/>
        <v>0</v>
      </c>
      <c r="T47" s="252"/>
      <c r="U47" s="254">
        <f t="shared" si="31"/>
        <v>0</v>
      </c>
      <c r="V47" s="252"/>
      <c r="W47" s="254">
        <f t="shared" si="32"/>
        <v>0</v>
      </c>
      <c r="X47" s="252"/>
      <c r="Y47" s="254">
        <f t="shared" si="33"/>
        <v>0</v>
      </c>
      <c r="Z47" s="252"/>
      <c r="AA47" s="254">
        <f t="shared" si="34"/>
        <v>0</v>
      </c>
      <c r="AB47" s="252"/>
      <c r="AC47" s="254">
        <f t="shared" si="35"/>
        <v>0</v>
      </c>
      <c r="AD47" s="252"/>
      <c r="AE47" s="261">
        <f t="shared" si="36"/>
        <v>0</v>
      </c>
      <c r="AF47" s="252"/>
      <c r="AG47" s="254">
        <f t="shared" si="37"/>
        <v>0</v>
      </c>
      <c r="AH47" s="252"/>
      <c r="AI47" s="254">
        <f t="shared" si="38"/>
        <v>0</v>
      </c>
      <c r="AJ47" s="252"/>
      <c r="AK47" s="254">
        <f t="shared" si="39"/>
        <v>0</v>
      </c>
      <c r="AL47" s="252"/>
      <c r="AM47" s="254">
        <f t="shared" si="40"/>
        <v>0</v>
      </c>
      <c r="AN47" s="252"/>
      <c r="AO47" s="254">
        <f t="shared" si="41"/>
        <v>0</v>
      </c>
      <c r="AP47" s="252"/>
      <c r="AQ47" s="261">
        <f t="shared" si="42"/>
        <v>0</v>
      </c>
      <c r="AR47" s="252"/>
      <c r="AS47" s="254">
        <f t="shared" si="43"/>
        <v>0</v>
      </c>
      <c r="AT47" s="252"/>
      <c r="AU47" s="254">
        <f t="shared" si="44"/>
        <v>0</v>
      </c>
      <c r="AV47" s="252"/>
      <c r="AW47" s="254">
        <f t="shared" si="45"/>
        <v>0</v>
      </c>
      <c r="AX47" s="252"/>
      <c r="AY47" s="254">
        <f t="shared" si="46"/>
        <v>0</v>
      </c>
      <c r="AZ47" s="252"/>
      <c r="BA47" s="254">
        <f t="shared" si="47"/>
        <v>0</v>
      </c>
      <c r="BB47" s="252"/>
      <c r="BC47" s="261">
        <f t="shared" si="48"/>
        <v>0</v>
      </c>
    </row>
    <row r="48" spans="2:55" ht="10.5" customHeight="1">
      <c r="B48" s="243" t="s">
        <v>277</v>
      </c>
      <c r="C48" s="241" t="s">
        <v>278</v>
      </c>
      <c r="D48" s="8"/>
      <c r="E48" s="245">
        <f>'Orçamento Discriminado'!K246*'Orçamento Discriminado'!L366</f>
        <v>0</v>
      </c>
      <c r="F48" s="247">
        <f>'Orçamento Discriminado'!M246</f>
        <v>0</v>
      </c>
      <c r="G48" s="250"/>
      <c r="H48" s="252"/>
      <c r="I48" s="254">
        <f t="shared" si="25"/>
        <v>0</v>
      </c>
      <c r="J48" s="252"/>
      <c r="K48" s="254">
        <f t="shared" si="26"/>
        <v>0</v>
      </c>
      <c r="L48" s="252"/>
      <c r="M48" s="254">
        <f t="shared" si="27"/>
        <v>0</v>
      </c>
      <c r="N48" s="252"/>
      <c r="O48" s="254">
        <f t="shared" si="28"/>
        <v>0</v>
      </c>
      <c r="P48" s="252"/>
      <c r="Q48" s="254">
        <f t="shared" si="29"/>
        <v>0</v>
      </c>
      <c r="R48" s="252"/>
      <c r="S48" s="261">
        <f t="shared" si="30"/>
        <v>0</v>
      </c>
      <c r="T48" s="252"/>
      <c r="U48" s="254">
        <f t="shared" si="31"/>
        <v>0</v>
      </c>
      <c r="V48" s="252"/>
      <c r="W48" s="254">
        <f t="shared" si="32"/>
        <v>0</v>
      </c>
      <c r="X48" s="252"/>
      <c r="Y48" s="254">
        <f t="shared" si="33"/>
        <v>0</v>
      </c>
      <c r="Z48" s="252">
        <v>100</v>
      </c>
      <c r="AA48" s="254">
        <f t="shared" si="34"/>
        <v>100</v>
      </c>
      <c r="AB48" s="252"/>
      <c r="AC48" s="254">
        <f t="shared" si="35"/>
        <v>100</v>
      </c>
      <c r="AD48" s="252"/>
      <c r="AE48" s="261">
        <f t="shared" si="36"/>
        <v>100</v>
      </c>
      <c r="AF48" s="252"/>
      <c r="AG48" s="254">
        <f t="shared" si="37"/>
        <v>100</v>
      </c>
      <c r="AH48" s="252"/>
      <c r="AI48" s="254">
        <f t="shared" si="38"/>
        <v>100</v>
      </c>
      <c r="AJ48" s="252"/>
      <c r="AK48" s="254">
        <f t="shared" si="39"/>
        <v>100</v>
      </c>
      <c r="AL48" s="252"/>
      <c r="AM48" s="254">
        <f t="shared" si="40"/>
        <v>100</v>
      </c>
      <c r="AN48" s="252"/>
      <c r="AO48" s="254">
        <f t="shared" si="41"/>
        <v>100</v>
      </c>
      <c r="AP48" s="252"/>
      <c r="AQ48" s="261">
        <f t="shared" si="42"/>
        <v>100</v>
      </c>
      <c r="AR48" s="252"/>
      <c r="AS48" s="254">
        <f t="shared" si="43"/>
        <v>100</v>
      </c>
      <c r="AT48" s="252"/>
      <c r="AU48" s="254">
        <f t="shared" si="44"/>
        <v>100</v>
      </c>
      <c r="AV48" s="252"/>
      <c r="AW48" s="254">
        <f t="shared" si="45"/>
        <v>100</v>
      </c>
      <c r="AX48" s="252"/>
      <c r="AY48" s="254">
        <f t="shared" si="46"/>
        <v>100</v>
      </c>
      <c r="AZ48" s="252"/>
      <c r="BA48" s="254">
        <f t="shared" si="47"/>
        <v>100</v>
      </c>
      <c r="BB48" s="252"/>
      <c r="BC48" s="261">
        <f t="shared" si="48"/>
        <v>100</v>
      </c>
    </row>
    <row r="49" spans="2:55" ht="10.5" customHeight="1">
      <c r="B49" s="243" t="s">
        <v>279</v>
      </c>
      <c r="C49" s="241" t="s">
        <v>280</v>
      </c>
      <c r="D49" s="8"/>
      <c r="E49" s="245">
        <f>'Orçamento Discriminado'!K262*'Orçamento Discriminado'!L366</f>
        <v>0</v>
      </c>
      <c r="F49" s="247">
        <f>'Orçamento Discriminado'!M262</f>
        <v>0</v>
      </c>
      <c r="G49" s="250"/>
      <c r="H49" s="252"/>
      <c r="I49" s="254">
        <f t="shared" si="25"/>
        <v>0</v>
      </c>
      <c r="J49" s="252"/>
      <c r="K49" s="254">
        <f t="shared" si="26"/>
        <v>0</v>
      </c>
      <c r="L49" s="252"/>
      <c r="M49" s="254">
        <f t="shared" si="27"/>
        <v>0</v>
      </c>
      <c r="N49" s="252"/>
      <c r="O49" s="254">
        <f t="shared" si="28"/>
        <v>0</v>
      </c>
      <c r="P49" s="252"/>
      <c r="Q49" s="254">
        <f t="shared" si="29"/>
        <v>0</v>
      </c>
      <c r="R49" s="252"/>
      <c r="S49" s="261">
        <f t="shared" si="30"/>
        <v>0</v>
      </c>
      <c r="T49" s="252"/>
      <c r="U49" s="254">
        <f t="shared" si="31"/>
        <v>0</v>
      </c>
      <c r="V49" s="252"/>
      <c r="W49" s="254">
        <f t="shared" si="32"/>
        <v>0</v>
      </c>
      <c r="X49" s="252"/>
      <c r="Y49" s="254">
        <f t="shared" si="33"/>
        <v>0</v>
      </c>
      <c r="Z49" s="252">
        <v>100</v>
      </c>
      <c r="AA49" s="254">
        <f t="shared" si="34"/>
        <v>100</v>
      </c>
      <c r="AB49" s="252"/>
      <c r="AC49" s="254">
        <f t="shared" si="35"/>
        <v>100</v>
      </c>
      <c r="AD49" s="252"/>
      <c r="AE49" s="261">
        <f t="shared" si="36"/>
        <v>100</v>
      </c>
      <c r="AF49" s="252"/>
      <c r="AG49" s="254">
        <f t="shared" si="37"/>
        <v>100</v>
      </c>
      <c r="AH49" s="252"/>
      <c r="AI49" s="254">
        <f t="shared" si="38"/>
        <v>100</v>
      </c>
      <c r="AJ49" s="252"/>
      <c r="AK49" s="254">
        <f t="shared" si="39"/>
        <v>100</v>
      </c>
      <c r="AL49" s="252"/>
      <c r="AM49" s="254">
        <f t="shared" si="40"/>
        <v>100</v>
      </c>
      <c r="AN49" s="252"/>
      <c r="AO49" s="254">
        <f t="shared" si="41"/>
        <v>100</v>
      </c>
      <c r="AP49" s="252"/>
      <c r="AQ49" s="261">
        <f t="shared" si="42"/>
        <v>100</v>
      </c>
      <c r="AR49" s="252"/>
      <c r="AS49" s="254">
        <f t="shared" si="43"/>
        <v>100</v>
      </c>
      <c r="AT49" s="252"/>
      <c r="AU49" s="254">
        <f t="shared" si="44"/>
        <v>100</v>
      </c>
      <c r="AV49" s="252"/>
      <c r="AW49" s="254">
        <f t="shared" si="45"/>
        <v>100</v>
      </c>
      <c r="AX49" s="252"/>
      <c r="AY49" s="254">
        <f t="shared" si="46"/>
        <v>100</v>
      </c>
      <c r="AZ49" s="252"/>
      <c r="BA49" s="254">
        <f t="shared" si="47"/>
        <v>100</v>
      </c>
      <c r="BB49" s="252"/>
      <c r="BC49" s="261">
        <f t="shared" si="48"/>
        <v>100</v>
      </c>
    </row>
    <row r="50" spans="2:55" ht="10.5" customHeight="1">
      <c r="B50" s="243" t="s">
        <v>281</v>
      </c>
      <c r="C50" s="241" t="s">
        <v>282</v>
      </c>
      <c r="D50" s="8"/>
      <c r="E50" s="245">
        <f>'Orçamento Discriminado'!K270*'Orçamento Discriminado'!L366</f>
        <v>0</v>
      </c>
      <c r="F50" s="247">
        <f>'Orçamento Discriminado'!M270</f>
        <v>0</v>
      </c>
      <c r="G50" s="250"/>
      <c r="H50" s="252"/>
      <c r="I50" s="254">
        <f t="shared" si="25"/>
        <v>0</v>
      </c>
      <c r="J50" s="252"/>
      <c r="K50" s="254">
        <f t="shared" si="26"/>
        <v>0</v>
      </c>
      <c r="L50" s="252"/>
      <c r="M50" s="254">
        <f t="shared" si="27"/>
        <v>0</v>
      </c>
      <c r="N50" s="252"/>
      <c r="O50" s="254">
        <f t="shared" si="28"/>
        <v>0</v>
      </c>
      <c r="P50" s="252"/>
      <c r="Q50" s="254">
        <f t="shared" si="29"/>
        <v>0</v>
      </c>
      <c r="R50" s="252"/>
      <c r="S50" s="261">
        <f t="shared" si="30"/>
        <v>0</v>
      </c>
      <c r="T50" s="252"/>
      <c r="U50" s="254">
        <f t="shared" si="31"/>
        <v>0</v>
      </c>
      <c r="V50" s="252"/>
      <c r="W50" s="254">
        <f t="shared" si="32"/>
        <v>0</v>
      </c>
      <c r="X50" s="252"/>
      <c r="Y50" s="254">
        <f t="shared" si="33"/>
        <v>0</v>
      </c>
      <c r="Z50" s="252"/>
      <c r="AA50" s="254">
        <f t="shared" si="34"/>
        <v>0</v>
      </c>
      <c r="AB50" s="252"/>
      <c r="AC50" s="254">
        <f t="shared" si="35"/>
        <v>0</v>
      </c>
      <c r="AD50" s="252"/>
      <c r="AE50" s="261">
        <f t="shared" si="36"/>
        <v>0</v>
      </c>
      <c r="AF50" s="252"/>
      <c r="AG50" s="254">
        <f t="shared" si="37"/>
        <v>0</v>
      </c>
      <c r="AH50" s="252"/>
      <c r="AI50" s="254">
        <f t="shared" si="38"/>
        <v>0</v>
      </c>
      <c r="AJ50" s="252"/>
      <c r="AK50" s="254">
        <f t="shared" si="39"/>
        <v>0</v>
      </c>
      <c r="AL50" s="252"/>
      <c r="AM50" s="254">
        <f t="shared" si="40"/>
        <v>0</v>
      </c>
      <c r="AN50" s="252"/>
      <c r="AO50" s="254">
        <f t="shared" si="41"/>
        <v>0</v>
      </c>
      <c r="AP50" s="252"/>
      <c r="AQ50" s="261">
        <f t="shared" si="42"/>
        <v>0</v>
      </c>
      <c r="AR50" s="252"/>
      <c r="AS50" s="254">
        <f t="shared" si="43"/>
        <v>0</v>
      </c>
      <c r="AT50" s="252"/>
      <c r="AU50" s="254">
        <f t="shared" si="44"/>
        <v>0</v>
      </c>
      <c r="AV50" s="252"/>
      <c r="AW50" s="254">
        <f t="shared" si="45"/>
        <v>0</v>
      </c>
      <c r="AX50" s="252"/>
      <c r="AY50" s="254">
        <f t="shared" si="46"/>
        <v>0</v>
      </c>
      <c r="AZ50" s="252"/>
      <c r="BA50" s="254">
        <f t="shared" si="47"/>
        <v>0</v>
      </c>
      <c r="BB50" s="252"/>
      <c r="BC50" s="261">
        <f t="shared" si="48"/>
        <v>0</v>
      </c>
    </row>
    <row r="51" spans="2:55" ht="10.5" customHeight="1">
      <c r="B51" s="243" t="s">
        <v>181</v>
      </c>
      <c r="C51" s="241">
        <f>LOWER('Orçamento Discriminado'!D271)</f>
      </c>
      <c r="D51" s="8"/>
      <c r="E51" s="245">
        <f>'Orçamento Discriminado'!K271*'Orçamento Discriminado'!L366</f>
        <v>0</v>
      </c>
      <c r="F51" s="247">
        <f>'Orçamento Discriminado'!M271</f>
        <v>0</v>
      </c>
      <c r="G51" s="250"/>
      <c r="H51" s="252"/>
      <c r="I51" s="254">
        <f t="shared" si="25"/>
        <v>0</v>
      </c>
      <c r="J51" s="252"/>
      <c r="K51" s="254">
        <f t="shared" si="26"/>
        <v>0</v>
      </c>
      <c r="L51" s="252"/>
      <c r="M51" s="254">
        <f t="shared" si="27"/>
        <v>0</v>
      </c>
      <c r="N51" s="252"/>
      <c r="O51" s="254">
        <f t="shared" si="28"/>
        <v>0</v>
      </c>
      <c r="P51" s="252"/>
      <c r="Q51" s="254">
        <f t="shared" si="29"/>
        <v>0</v>
      </c>
      <c r="R51" s="252"/>
      <c r="S51" s="261">
        <f t="shared" si="30"/>
        <v>0</v>
      </c>
      <c r="T51" s="252"/>
      <c r="U51" s="254">
        <f t="shared" si="31"/>
        <v>0</v>
      </c>
      <c r="V51" s="252"/>
      <c r="W51" s="254">
        <f t="shared" si="32"/>
        <v>0</v>
      </c>
      <c r="X51" s="252"/>
      <c r="Y51" s="254">
        <f t="shared" si="33"/>
        <v>0</v>
      </c>
      <c r="Z51" s="252"/>
      <c r="AA51" s="254">
        <f t="shared" si="34"/>
        <v>0</v>
      </c>
      <c r="AB51" s="252"/>
      <c r="AC51" s="254">
        <f t="shared" si="35"/>
        <v>0</v>
      </c>
      <c r="AD51" s="252"/>
      <c r="AE51" s="261">
        <f t="shared" si="36"/>
        <v>0</v>
      </c>
      <c r="AF51" s="252"/>
      <c r="AG51" s="254">
        <f t="shared" si="37"/>
        <v>0</v>
      </c>
      <c r="AH51" s="252"/>
      <c r="AI51" s="254">
        <f t="shared" si="38"/>
        <v>0</v>
      </c>
      <c r="AJ51" s="252"/>
      <c r="AK51" s="254">
        <f t="shared" si="39"/>
        <v>0</v>
      </c>
      <c r="AL51" s="252"/>
      <c r="AM51" s="254">
        <f t="shared" si="40"/>
        <v>0</v>
      </c>
      <c r="AN51" s="252"/>
      <c r="AO51" s="254">
        <f t="shared" si="41"/>
        <v>0</v>
      </c>
      <c r="AP51" s="252"/>
      <c r="AQ51" s="261">
        <f t="shared" si="42"/>
        <v>0</v>
      </c>
      <c r="AR51" s="252"/>
      <c r="AS51" s="254">
        <f t="shared" si="43"/>
        <v>0</v>
      </c>
      <c r="AT51" s="252"/>
      <c r="AU51" s="254">
        <f t="shared" si="44"/>
        <v>0</v>
      </c>
      <c r="AV51" s="252"/>
      <c r="AW51" s="254">
        <f t="shared" si="45"/>
        <v>0</v>
      </c>
      <c r="AX51" s="252"/>
      <c r="AY51" s="254">
        <f t="shared" si="46"/>
        <v>0</v>
      </c>
      <c r="AZ51" s="252"/>
      <c r="BA51" s="254">
        <f t="shared" si="47"/>
        <v>0</v>
      </c>
      <c r="BB51" s="252"/>
      <c r="BC51" s="261">
        <f t="shared" si="48"/>
        <v>0</v>
      </c>
    </row>
    <row r="52" spans="2:55" ht="10.5" customHeight="1">
      <c r="B52" s="243">
        <v>8</v>
      </c>
      <c r="C52" s="241" t="s">
        <v>283</v>
      </c>
      <c r="D52" s="8"/>
      <c r="E52" s="218"/>
      <c r="F52" s="12"/>
      <c r="G52" s="2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6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26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26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26"/>
    </row>
    <row r="53" spans="2:55" ht="10.5" customHeight="1">
      <c r="B53" s="243" t="s">
        <v>284</v>
      </c>
      <c r="C53" s="241" t="s">
        <v>285</v>
      </c>
      <c r="D53" s="8"/>
      <c r="E53" s="240">
        <f>'Orçamento Discriminado'!K293*'Orçamento Discriminado'!L366</f>
        <v>0</v>
      </c>
      <c r="F53" s="247">
        <f>'Orçamento Discriminado'!M293</f>
        <v>0</v>
      </c>
      <c r="G53" s="249"/>
      <c r="H53" s="252"/>
      <c r="I53" s="254">
        <f>H53+G53</f>
        <v>0</v>
      </c>
      <c r="J53" s="252"/>
      <c r="K53" s="254">
        <f>I53+J53</f>
        <v>0</v>
      </c>
      <c r="L53" s="252">
        <v>10</v>
      </c>
      <c r="M53" s="254">
        <f>K53+L53</f>
        <v>10</v>
      </c>
      <c r="N53" s="252">
        <v>10</v>
      </c>
      <c r="O53" s="254">
        <f>M53+N53</f>
        <v>20</v>
      </c>
      <c r="P53" s="252">
        <v>10</v>
      </c>
      <c r="Q53" s="254">
        <f>O53+P53</f>
        <v>30</v>
      </c>
      <c r="R53" s="252">
        <v>10</v>
      </c>
      <c r="S53" s="261">
        <f>Q53+R53</f>
        <v>40</v>
      </c>
      <c r="T53" s="252">
        <v>10</v>
      </c>
      <c r="U53" s="254">
        <f>T53+S53</f>
        <v>50</v>
      </c>
      <c r="V53" s="252">
        <v>10</v>
      </c>
      <c r="W53" s="254">
        <f>U53+V53</f>
        <v>60</v>
      </c>
      <c r="X53" s="252">
        <v>10</v>
      </c>
      <c r="Y53" s="254">
        <f>W53+X53</f>
        <v>70</v>
      </c>
      <c r="Z53" s="252">
        <v>30</v>
      </c>
      <c r="AA53" s="254">
        <f>Y53+Z53</f>
        <v>100</v>
      </c>
      <c r="AB53" s="252"/>
      <c r="AC53" s="254">
        <f>AA53+AB53</f>
        <v>100</v>
      </c>
      <c r="AD53" s="252"/>
      <c r="AE53" s="261">
        <f>AC53+AD53</f>
        <v>100</v>
      </c>
      <c r="AF53" s="252"/>
      <c r="AG53" s="254">
        <f>AF53+AE53</f>
        <v>100</v>
      </c>
      <c r="AH53" s="252"/>
      <c r="AI53" s="254">
        <f>AG53+AH53</f>
        <v>100</v>
      </c>
      <c r="AJ53" s="252"/>
      <c r="AK53" s="254">
        <f>AI53+AJ53</f>
        <v>100</v>
      </c>
      <c r="AL53" s="252"/>
      <c r="AM53" s="254">
        <f>AK53+AL53</f>
        <v>100</v>
      </c>
      <c r="AN53" s="252"/>
      <c r="AO53" s="254">
        <f>AM53+AN53</f>
        <v>100</v>
      </c>
      <c r="AP53" s="252"/>
      <c r="AQ53" s="261">
        <f>AO53+AP53</f>
        <v>100</v>
      </c>
      <c r="AR53" s="252"/>
      <c r="AS53" s="254">
        <f>AR53+AQ53</f>
        <v>100</v>
      </c>
      <c r="AT53" s="252"/>
      <c r="AU53" s="254">
        <f>AS53+AT53</f>
        <v>100</v>
      </c>
      <c r="AV53" s="252"/>
      <c r="AW53" s="254">
        <f>AU53+AV53</f>
        <v>100</v>
      </c>
      <c r="AX53" s="252"/>
      <c r="AY53" s="254">
        <f>AW53+AX53</f>
        <v>100</v>
      </c>
      <c r="AZ53" s="252"/>
      <c r="BA53" s="254">
        <f>AY53+AZ53</f>
        <v>100</v>
      </c>
      <c r="BB53" s="252"/>
      <c r="BC53" s="261">
        <f>BA53+BB53</f>
        <v>100</v>
      </c>
    </row>
    <row r="54" spans="2:55" ht="10.5" customHeight="1">
      <c r="B54" s="243" t="s">
        <v>286</v>
      </c>
      <c r="C54" s="241" t="s">
        <v>287</v>
      </c>
      <c r="D54" s="8"/>
      <c r="E54" s="240">
        <f>'Orçamento Discriminado'!K317*'Orçamento Discriminado'!L366</f>
        <v>0</v>
      </c>
      <c r="F54" s="247">
        <f>'Orçamento Discriminado'!M317</f>
        <v>0</v>
      </c>
      <c r="G54" s="249"/>
      <c r="H54" s="252"/>
      <c r="I54" s="254">
        <f>H54+G54</f>
        <v>0</v>
      </c>
      <c r="J54" s="252"/>
      <c r="K54" s="254">
        <f>I54+J54</f>
        <v>0</v>
      </c>
      <c r="L54" s="252"/>
      <c r="M54" s="254">
        <f>K54+L54</f>
        <v>0</v>
      </c>
      <c r="N54" s="252"/>
      <c r="O54" s="254">
        <f>M54+N54</f>
        <v>0</v>
      </c>
      <c r="P54" s="252"/>
      <c r="Q54" s="254">
        <f>O54+P54</f>
        <v>0</v>
      </c>
      <c r="R54" s="252">
        <v>10</v>
      </c>
      <c r="S54" s="261">
        <f>Q54+R54</f>
        <v>10</v>
      </c>
      <c r="T54" s="252">
        <v>30</v>
      </c>
      <c r="U54" s="254">
        <f>T54+S54</f>
        <v>40</v>
      </c>
      <c r="V54" s="252">
        <v>40</v>
      </c>
      <c r="W54" s="254">
        <f>U54+V54</f>
        <v>80</v>
      </c>
      <c r="X54" s="252">
        <v>10</v>
      </c>
      <c r="Y54" s="254">
        <f>W54+X54</f>
        <v>90</v>
      </c>
      <c r="Z54" s="252">
        <v>10</v>
      </c>
      <c r="AA54" s="254">
        <f>Y54+Z54</f>
        <v>100</v>
      </c>
      <c r="AB54" s="252"/>
      <c r="AC54" s="254">
        <f>AA54+AB54</f>
        <v>100</v>
      </c>
      <c r="AD54" s="252"/>
      <c r="AE54" s="261">
        <f>AC54+AD54</f>
        <v>100</v>
      </c>
      <c r="AF54" s="252"/>
      <c r="AG54" s="254">
        <f>AF54+AE54</f>
        <v>100</v>
      </c>
      <c r="AH54" s="252"/>
      <c r="AI54" s="254">
        <f>AG54+AH54</f>
        <v>100</v>
      </c>
      <c r="AJ54" s="252"/>
      <c r="AK54" s="254">
        <f>AI54+AJ54</f>
        <v>100</v>
      </c>
      <c r="AL54" s="252"/>
      <c r="AM54" s="254">
        <f>AK54+AL54</f>
        <v>100</v>
      </c>
      <c r="AN54" s="252"/>
      <c r="AO54" s="254">
        <f>AM54+AN54</f>
        <v>100</v>
      </c>
      <c r="AP54" s="252"/>
      <c r="AQ54" s="261">
        <f>AO54+AP54</f>
        <v>100</v>
      </c>
      <c r="AR54" s="252"/>
      <c r="AS54" s="254">
        <f>AR54+AQ54</f>
        <v>100</v>
      </c>
      <c r="AT54" s="252"/>
      <c r="AU54" s="254">
        <f>AS54+AT54</f>
        <v>100</v>
      </c>
      <c r="AV54" s="252"/>
      <c r="AW54" s="254">
        <f>AU54+AV54</f>
        <v>100</v>
      </c>
      <c r="AX54" s="252"/>
      <c r="AY54" s="254">
        <f>AW54+AX54</f>
        <v>100</v>
      </c>
      <c r="AZ54" s="252"/>
      <c r="BA54" s="254">
        <f>AY54+AZ54</f>
        <v>100</v>
      </c>
      <c r="BB54" s="252"/>
      <c r="BC54" s="261">
        <f>BA54+BB54</f>
        <v>100</v>
      </c>
    </row>
    <row r="55" spans="2:55" ht="10.5" customHeight="1">
      <c r="B55" s="243" t="s">
        <v>288</v>
      </c>
      <c r="C55" s="241" t="s">
        <v>289</v>
      </c>
      <c r="D55" s="8"/>
      <c r="E55" s="240">
        <f>'Orçamento Discriminado'!K332*'Orçamento Discriminado'!L366</f>
        <v>0</v>
      </c>
      <c r="F55" s="247">
        <f>'Orçamento Discriminado'!M332</f>
        <v>0</v>
      </c>
      <c r="G55" s="249"/>
      <c r="H55" s="252"/>
      <c r="I55" s="254">
        <f>H55+G55</f>
        <v>0</v>
      </c>
      <c r="J55" s="252"/>
      <c r="K55" s="254">
        <f>I55+J55</f>
        <v>0</v>
      </c>
      <c r="L55" s="252">
        <v>10</v>
      </c>
      <c r="M55" s="254">
        <f>K55+L55</f>
        <v>10</v>
      </c>
      <c r="N55" s="252">
        <v>10</v>
      </c>
      <c r="O55" s="254">
        <f>M55+N55</f>
        <v>20</v>
      </c>
      <c r="P55" s="252">
        <v>10</v>
      </c>
      <c r="Q55" s="254">
        <f>O55+P55</f>
        <v>30</v>
      </c>
      <c r="R55" s="252">
        <v>10</v>
      </c>
      <c r="S55" s="261">
        <f>Q55+R55</f>
        <v>40</v>
      </c>
      <c r="T55" s="252">
        <v>10</v>
      </c>
      <c r="U55" s="254">
        <f>T55+S55</f>
        <v>50</v>
      </c>
      <c r="V55" s="252">
        <v>10</v>
      </c>
      <c r="W55" s="254">
        <f>U55+V55</f>
        <v>60</v>
      </c>
      <c r="X55" s="252">
        <v>10</v>
      </c>
      <c r="Y55" s="254">
        <f>W55+X55</f>
        <v>70</v>
      </c>
      <c r="Z55" s="252">
        <v>30</v>
      </c>
      <c r="AA55" s="254">
        <f>Y55+Z55</f>
        <v>100</v>
      </c>
      <c r="AB55" s="252"/>
      <c r="AC55" s="254">
        <f>AA55+AB55</f>
        <v>100</v>
      </c>
      <c r="AD55" s="252"/>
      <c r="AE55" s="261">
        <f>AC55+AD55</f>
        <v>100</v>
      </c>
      <c r="AF55" s="252"/>
      <c r="AG55" s="254">
        <f>AF55+AE55</f>
        <v>100</v>
      </c>
      <c r="AH55" s="252"/>
      <c r="AI55" s="254">
        <f>AG55+AH55</f>
        <v>100</v>
      </c>
      <c r="AJ55" s="252"/>
      <c r="AK55" s="254">
        <f>AI55+AJ55</f>
        <v>100</v>
      </c>
      <c r="AL55" s="252"/>
      <c r="AM55" s="254">
        <f>AK55+AL55</f>
        <v>100</v>
      </c>
      <c r="AN55" s="252"/>
      <c r="AO55" s="254">
        <f>AM55+AN55</f>
        <v>100</v>
      </c>
      <c r="AP55" s="252"/>
      <c r="AQ55" s="261">
        <f>AO55+AP55</f>
        <v>100</v>
      </c>
      <c r="AR55" s="252"/>
      <c r="AS55" s="254">
        <f>AR55+AQ55</f>
        <v>100</v>
      </c>
      <c r="AT55" s="252"/>
      <c r="AU55" s="254">
        <f>AS55+AT55</f>
        <v>100</v>
      </c>
      <c r="AV55" s="252"/>
      <c r="AW55" s="254">
        <f>AU55+AV55</f>
        <v>100</v>
      </c>
      <c r="AX55" s="252"/>
      <c r="AY55" s="254">
        <f>AW55+AX55</f>
        <v>100</v>
      </c>
      <c r="AZ55" s="252"/>
      <c r="BA55" s="254">
        <f>AY55+AZ55</f>
        <v>100</v>
      </c>
      <c r="BB55" s="252"/>
      <c r="BC55" s="261">
        <f>BA55+BB55</f>
        <v>100</v>
      </c>
    </row>
    <row r="56" spans="2:55" ht="10.5" customHeight="1">
      <c r="B56" s="243" t="s">
        <v>290</v>
      </c>
      <c r="C56" s="241" t="s">
        <v>291</v>
      </c>
      <c r="D56" s="8"/>
      <c r="E56" s="240">
        <f>'Orçamento Discriminado'!K338*'Orçamento Discriminado'!L366</f>
        <v>0</v>
      </c>
      <c r="F56" s="247">
        <f>'Orçamento Discriminado'!M338</f>
        <v>0</v>
      </c>
      <c r="G56" s="249"/>
      <c r="H56" s="252"/>
      <c r="I56" s="254">
        <f>H56+G56</f>
        <v>0</v>
      </c>
      <c r="J56" s="252"/>
      <c r="K56" s="254">
        <f>I56+J56</f>
        <v>0</v>
      </c>
      <c r="L56" s="252"/>
      <c r="M56" s="254">
        <f>K56+L56</f>
        <v>0</v>
      </c>
      <c r="N56" s="252"/>
      <c r="O56" s="254">
        <f>M56+N56</f>
        <v>0</v>
      </c>
      <c r="P56" s="252"/>
      <c r="Q56" s="254">
        <f>O56+P56</f>
        <v>0</v>
      </c>
      <c r="R56" s="252"/>
      <c r="S56" s="261">
        <f>Q56+R56</f>
        <v>0</v>
      </c>
      <c r="T56" s="252"/>
      <c r="U56" s="254">
        <f>T56+S56</f>
        <v>0</v>
      </c>
      <c r="V56" s="252"/>
      <c r="W56" s="254">
        <f>U56+V56</f>
        <v>0</v>
      </c>
      <c r="X56" s="252"/>
      <c r="Y56" s="254">
        <f>W56+X56</f>
        <v>0</v>
      </c>
      <c r="Z56" s="252"/>
      <c r="AA56" s="254">
        <f>Y56+Z56</f>
        <v>0</v>
      </c>
      <c r="AB56" s="252"/>
      <c r="AC56" s="254">
        <f>AA56+AB56</f>
        <v>0</v>
      </c>
      <c r="AD56" s="252"/>
      <c r="AE56" s="261">
        <f>AC56+AD56</f>
        <v>0</v>
      </c>
      <c r="AF56" s="252"/>
      <c r="AG56" s="254">
        <f>AF56+AE56</f>
        <v>0</v>
      </c>
      <c r="AH56" s="252"/>
      <c r="AI56" s="254">
        <f>AG56+AH56</f>
        <v>0</v>
      </c>
      <c r="AJ56" s="252"/>
      <c r="AK56" s="254">
        <f>AI56+AJ56</f>
        <v>0</v>
      </c>
      <c r="AL56" s="252"/>
      <c r="AM56" s="254">
        <f>AK56+AL56</f>
        <v>0</v>
      </c>
      <c r="AN56" s="252"/>
      <c r="AO56" s="254">
        <f>AM56+AN56</f>
        <v>0</v>
      </c>
      <c r="AP56" s="252"/>
      <c r="AQ56" s="261">
        <f>AO56+AP56</f>
        <v>0</v>
      </c>
      <c r="AR56" s="252"/>
      <c r="AS56" s="254">
        <f>AR56+AQ56</f>
        <v>0</v>
      </c>
      <c r="AT56" s="252"/>
      <c r="AU56" s="254">
        <f>AS56+AT56</f>
        <v>0</v>
      </c>
      <c r="AV56" s="252"/>
      <c r="AW56" s="254">
        <f>AU56+AV56</f>
        <v>0</v>
      </c>
      <c r="AX56" s="252"/>
      <c r="AY56" s="254">
        <f>AW56+AX56</f>
        <v>0</v>
      </c>
      <c r="AZ56" s="252"/>
      <c r="BA56" s="254">
        <f>AY56+AZ56</f>
        <v>0</v>
      </c>
      <c r="BB56" s="252"/>
      <c r="BC56" s="261">
        <f>BA56+BB56</f>
        <v>0</v>
      </c>
    </row>
    <row r="57" spans="2:55" ht="10.5" customHeight="1">
      <c r="B57" s="243" t="s">
        <v>292</v>
      </c>
      <c r="C57" s="241" t="s">
        <v>293</v>
      </c>
      <c r="D57" s="8"/>
      <c r="E57" s="240">
        <f>('Orçamento Discriminado'!K354+'Orçamento Discriminado'!K346)*'Orçamento Discriminado'!L366</f>
        <v>0</v>
      </c>
      <c r="F57" s="247">
        <f>'Orçamento Discriminado'!M346+'Orçamento Discriminado'!M354</f>
        <v>0</v>
      </c>
      <c r="G57" s="249"/>
      <c r="H57" s="252"/>
      <c r="I57" s="254">
        <f>H57+G57</f>
        <v>0</v>
      </c>
      <c r="J57" s="252"/>
      <c r="K57" s="254">
        <f>I57+J57</f>
        <v>0</v>
      </c>
      <c r="L57" s="252"/>
      <c r="M57" s="254">
        <f>K57+L57</f>
        <v>0</v>
      </c>
      <c r="N57" s="252"/>
      <c r="O57" s="254">
        <f>M57+N57</f>
        <v>0</v>
      </c>
      <c r="P57" s="252"/>
      <c r="Q57" s="254">
        <f>O57+P57</f>
        <v>0</v>
      </c>
      <c r="R57" s="252"/>
      <c r="S57" s="261">
        <f>Q57+R57</f>
        <v>0</v>
      </c>
      <c r="T57" s="252"/>
      <c r="U57" s="254">
        <f>T57+S57</f>
        <v>0</v>
      </c>
      <c r="V57" s="252"/>
      <c r="W57" s="254">
        <f>U57+V57</f>
        <v>0</v>
      </c>
      <c r="X57" s="252">
        <v>0</v>
      </c>
      <c r="Y57" s="254">
        <f>W57+X57</f>
        <v>0</v>
      </c>
      <c r="Z57" s="252">
        <v>100</v>
      </c>
      <c r="AA57" s="254">
        <f>Y57+Z57</f>
        <v>100</v>
      </c>
      <c r="AB57" s="252"/>
      <c r="AC57" s="254">
        <f>AA57+AB57</f>
        <v>100</v>
      </c>
      <c r="AD57" s="252"/>
      <c r="AE57" s="261">
        <f>AC57+AD57</f>
        <v>100</v>
      </c>
      <c r="AF57" s="252"/>
      <c r="AG57" s="254">
        <f>AF57+AE57</f>
        <v>100</v>
      </c>
      <c r="AH57" s="252"/>
      <c r="AI57" s="254">
        <f>AG57+AH57</f>
        <v>100</v>
      </c>
      <c r="AJ57" s="252"/>
      <c r="AK57" s="254">
        <f>AI57+AJ57</f>
        <v>100</v>
      </c>
      <c r="AL57" s="252"/>
      <c r="AM57" s="254">
        <f>AK57+AL57</f>
        <v>100</v>
      </c>
      <c r="AN57" s="252"/>
      <c r="AO57" s="254">
        <f>AM57+AN57</f>
        <v>100</v>
      </c>
      <c r="AP57" s="252"/>
      <c r="AQ57" s="261">
        <f>AO57+AP57</f>
        <v>100</v>
      </c>
      <c r="AR57" s="252"/>
      <c r="AS57" s="254">
        <f>AR57+AQ57</f>
        <v>100</v>
      </c>
      <c r="AT57" s="252"/>
      <c r="AU57" s="254">
        <f>AS57+AT57</f>
        <v>100</v>
      </c>
      <c r="AV57" s="252"/>
      <c r="AW57" s="254">
        <f>AU57+AV57</f>
        <v>100</v>
      </c>
      <c r="AX57" s="252"/>
      <c r="AY57" s="254">
        <f>AW57+AX57</f>
        <v>100</v>
      </c>
      <c r="AZ57" s="252"/>
      <c r="BA57" s="254">
        <f>AY57+AZ57</f>
        <v>100</v>
      </c>
      <c r="BB57" s="252"/>
      <c r="BC57" s="261">
        <f>BA57+BB57</f>
        <v>100</v>
      </c>
    </row>
    <row r="58" spans="2:55" ht="10.5" customHeight="1">
      <c r="B58" s="243">
        <v>9</v>
      </c>
      <c r="C58" s="241" t="s">
        <v>234</v>
      </c>
      <c r="D58" s="8"/>
      <c r="E58" s="218"/>
      <c r="F58" s="12"/>
      <c r="G58" s="2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6"/>
      <c r="T58" s="9"/>
      <c r="U58" s="9"/>
      <c r="V58" s="9"/>
      <c r="W58" s="9"/>
      <c r="X58" s="9">
        <v>0</v>
      </c>
      <c r="Y58" s="9"/>
      <c r="Z58" s="9"/>
      <c r="AA58" s="9"/>
      <c r="AB58" s="9"/>
      <c r="AC58" s="9"/>
      <c r="AD58" s="9"/>
      <c r="AE58" s="2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26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26"/>
    </row>
    <row r="59" spans="2:55" ht="10.5" customHeight="1">
      <c r="B59" s="243" t="s">
        <v>217</v>
      </c>
      <c r="C59" s="241" t="s">
        <v>294</v>
      </c>
      <c r="D59" s="8"/>
      <c r="E59" s="245">
        <f>'Orçamento Discriminado'!K357*'Orçamento Discriminado'!L366</f>
        <v>0</v>
      </c>
      <c r="F59" s="247">
        <f>'Orçamento Discriminado'!M357</f>
        <v>0</v>
      </c>
      <c r="G59" s="250"/>
      <c r="H59" s="252"/>
      <c r="I59" s="254">
        <f>H59+G59</f>
        <v>0</v>
      </c>
      <c r="J59" s="252"/>
      <c r="K59" s="254">
        <f>I59+J59</f>
        <v>0</v>
      </c>
      <c r="L59" s="252"/>
      <c r="M59" s="254">
        <f>K59+L59</f>
        <v>0</v>
      </c>
      <c r="N59" s="252"/>
      <c r="O59" s="254">
        <f>M59+N59</f>
        <v>0</v>
      </c>
      <c r="P59" s="252"/>
      <c r="Q59" s="254">
        <f>O59+P59</f>
        <v>0</v>
      </c>
      <c r="R59" s="252"/>
      <c r="S59" s="261">
        <f>Q59+R59</f>
        <v>0</v>
      </c>
      <c r="T59" s="252"/>
      <c r="U59" s="254">
        <f>T59+S59</f>
        <v>0</v>
      </c>
      <c r="V59" s="252"/>
      <c r="W59" s="254">
        <f>U59+V59</f>
        <v>0</v>
      </c>
      <c r="X59" s="252"/>
      <c r="Y59" s="254">
        <f>W59+X59</f>
        <v>0</v>
      </c>
      <c r="Z59" s="252">
        <v>100</v>
      </c>
      <c r="AA59" s="254">
        <f>Y59+Z59</f>
        <v>100</v>
      </c>
      <c r="AB59" s="252"/>
      <c r="AC59" s="254">
        <f>AA59+AB59</f>
        <v>100</v>
      </c>
      <c r="AD59" s="252"/>
      <c r="AE59" s="261">
        <f>AC59+AD59</f>
        <v>100</v>
      </c>
      <c r="AF59" s="252"/>
      <c r="AG59" s="254">
        <f>AF59+AE59</f>
        <v>100</v>
      </c>
      <c r="AH59" s="252"/>
      <c r="AI59" s="254">
        <f>AG59+AH59</f>
        <v>100</v>
      </c>
      <c r="AJ59" s="252"/>
      <c r="AK59" s="254">
        <f>AI59+AJ59</f>
        <v>100</v>
      </c>
      <c r="AL59" s="252"/>
      <c r="AM59" s="254">
        <f>AK59+AL59</f>
        <v>100</v>
      </c>
      <c r="AN59" s="252"/>
      <c r="AO59" s="254">
        <f>AM59+AN59</f>
        <v>100</v>
      </c>
      <c r="AP59" s="252"/>
      <c r="AQ59" s="261">
        <f>AO59+AP59</f>
        <v>100</v>
      </c>
      <c r="AR59" s="252"/>
      <c r="AS59" s="254">
        <f>AR59+AQ59</f>
        <v>100</v>
      </c>
      <c r="AT59" s="252"/>
      <c r="AU59" s="254">
        <f>AS59+AT59</f>
        <v>100</v>
      </c>
      <c r="AV59" s="252"/>
      <c r="AW59" s="254">
        <f>AU59+AV59</f>
        <v>100</v>
      </c>
      <c r="AX59" s="252"/>
      <c r="AY59" s="254">
        <f>AW59+AX59</f>
        <v>100</v>
      </c>
      <c r="AZ59" s="252"/>
      <c r="BA59" s="254">
        <f>AY59+AZ59</f>
        <v>100</v>
      </c>
      <c r="BB59" s="252"/>
      <c r="BC59" s="261">
        <f>BA59+BB59</f>
        <v>100</v>
      </c>
    </row>
    <row r="60" spans="2:55" ht="10.5" customHeight="1">
      <c r="B60" s="243" t="s">
        <v>295</v>
      </c>
      <c r="C60" s="241" t="s">
        <v>296</v>
      </c>
      <c r="D60" s="8"/>
      <c r="E60" s="245">
        <f>'Orçamento Discriminado'!K358*'Orçamento Discriminado'!L366</f>
        <v>0</v>
      </c>
      <c r="F60" s="247">
        <f>'Orçamento Discriminado'!M358</f>
        <v>0</v>
      </c>
      <c r="G60" s="250"/>
      <c r="H60" s="252"/>
      <c r="I60" s="254">
        <f>H60+G60</f>
        <v>0</v>
      </c>
      <c r="J60" s="252"/>
      <c r="K60" s="254">
        <f>I60+J60</f>
        <v>0</v>
      </c>
      <c r="L60" s="252"/>
      <c r="M60" s="254">
        <f>K60+L60</f>
        <v>0</v>
      </c>
      <c r="N60" s="252"/>
      <c r="O60" s="254">
        <f>M60+N60</f>
        <v>0</v>
      </c>
      <c r="P60" s="252"/>
      <c r="Q60" s="254">
        <f>O60+P60</f>
        <v>0</v>
      </c>
      <c r="R60" s="252"/>
      <c r="S60" s="261">
        <f>Q60+R60</f>
        <v>0</v>
      </c>
      <c r="T60" s="252"/>
      <c r="U60" s="254">
        <f>T60+S60</f>
        <v>0</v>
      </c>
      <c r="V60" s="252"/>
      <c r="W60" s="254">
        <f>U60+V60</f>
        <v>0</v>
      </c>
      <c r="X60" s="252"/>
      <c r="Y60" s="254">
        <f>W60+X60</f>
        <v>0</v>
      </c>
      <c r="Z60" s="252"/>
      <c r="AA60" s="254">
        <f>Y60+Z60</f>
        <v>0</v>
      </c>
      <c r="AB60" s="252"/>
      <c r="AC60" s="254">
        <f>AA60+AB60</f>
        <v>0</v>
      </c>
      <c r="AD60" s="252"/>
      <c r="AE60" s="261">
        <f>AC60+AD60</f>
        <v>0</v>
      </c>
      <c r="AF60" s="252"/>
      <c r="AG60" s="254">
        <f>AF60+AE60</f>
        <v>0</v>
      </c>
      <c r="AH60" s="252"/>
      <c r="AI60" s="254">
        <f>AG60+AH60</f>
        <v>0</v>
      </c>
      <c r="AJ60" s="252"/>
      <c r="AK60" s="254">
        <f>AI60+AJ60</f>
        <v>0</v>
      </c>
      <c r="AL60" s="252"/>
      <c r="AM60" s="254">
        <f>AK60+AL60</f>
        <v>0</v>
      </c>
      <c r="AN60" s="252"/>
      <c r="AO60" s="254">
        <f>AM60+AN60</f>
        <v>0</v>
      </c>
      <c r="AP60" s="252"/>
      <c r="AQ60" s="261">
        <f>AO60+AP60</f>
        <v>0</v>
      </c>
      <c r="AR60" s="252"/>
      <c r="AS60" s="254">
        <f>AR60+AQ60</f>
        <v>0</v>
      </c>
      <c r="AT60" s="252"/>
      <c r="AU60" s="254">
        <f>AS60+AT60</f>
        <v>0</v>
      </c>
      <c r="AV60" s="252"/>
      <c r="AW60" s="254">
        <f>AU60+AV60</f>
        <v>0</v>
      </c>
      <c r="AX60" s="252"/>
      <c r="AY60" s="254">
        <f>AW60+AX60</f>
        <v>0</v>
      </c>
      <c r="AZ60" s="252"/>
      <c r="BA60" s="254">
        <f>AY60+AZ60</f>
        <v>0</v>
      </c>
      <c r="BB60" s="252"/>
      <c r="BC60" s="261">
        <f>BA60+BB60</f>
        <v>0</v>
      </c>
    </row>
    <row r="61" spans="2:55" ht="10.5" customHeight="1" thickBot="1">
      <c r="B61" s="244" t="s">
        <v>297</v>
      </c>
      <c r="C61" s="242" t="s">
        <v>298</v>
      </c>
      <c r="D61" s="27"/>
      <c r="E61" s="246">
        <f>'Orçamento Discriminado'!K359*'Orçamento Discriminado'!L366</f>
        <v>0</v>
      </c>
      <c r="F61" s="248">
        <f>'Orçamento Discriminado'!M359</f>
        <v>0</v>
      </c>
      <c r="G61" s="251"/>
      <c r="H61" s="253"/>
      <c r="I61" s="255">
        <f>H61+G61</f>
        <v>0</v>
      </c>
      <c r="J61" s="253"/>
      <c r="K61" s="255">
        <f>I61+J61</f>
        <v>0</v>
      </c>
      <c r="L61" s="253"/>
      <c r="M61" s="255">
        <f>K61+L61</f>
        <v>0</v>
      </c>
      <c r="N61" s="253"/>
      <c r="O61" s="255">
        <f>M61+N61</f>
        <v>0</v>
      </c>
      <c r="P61" s="253"/>
      <c r="Q61" s="255">
        <f>O61+P61</f>
        <v>0</v>
      </c>
      <c r="R61" s="253"/>
      <c r="S61" s="262">
        <f>Q61+R61</f>
        <v>0</v>
      </c>
      <c r="T61" s="253"/>
      <c r="U61" s="255">
        <f>T61+S61</f>
        <v>0</v>
      </c>
      <c r="V61" s="253"/>
      <c r="W61" s="255">
        <f>U61+V61</f>
        <v>0</v>
      </c>
      <c r="X61" s="253"/>
      <c r="Y61" s="255">
        <f>W61+X61</f>
        <v>0</v>
      </c>
      <c r="Z61" s="253"/>
      <c r="AA61" s="255">
        <f>Y61+Z61</f>
        <v>0</v>
      </c>
      <c r="AB61" s="253"/>
      <c r="AC61" s="255">
        <f>AA61+AB61</f>
        <v>0</v>
      </c>
      <c r="AD61" s="253"/>
      <c r="AE61" s="262">
        <f>AC61+AD61</f>
        <v>0</v>
      </c>
      <c r="AF61" s="253"/>
      <c r="AG61" s="255">
        <f>AF61+AE61</f>
        <v>0</v>
      </c>
      <c r="AH61" s="253"/>
      <c r="AI61" s="255">
        <f>AG61+AH61</f>
        <v>0</v>
      </c>
      <c r="AJ61" s="253"/>
      <c r="AK61" s="255">
        <f>AI61+AJ61</f>
        <v>0</v>
      </c>
      <c r="AL61" s="253"/>
      <c r="AM61" s="255">
        <f>AK61+AL61</f>
        <v>0</v>
      </c>
      <c r="AN61" s="253"/>
      <c r="AO61" s="255">
        <f>AM61+AN61</f>
        <v>0</v>
      </c>
      <c r="AP61" s="253"/>
      <c r="AQ61" s="262">
        <f>AO61+AP61</f>
        <v>0</v>
      </c>
      <c r="AR61" s="253"/>
      <c r="AS61" s="255">
        <f>AR61+AQ61</f>
        <v>0</v>
      </c>
      <c r="AT61" s="253"/>
      <c r="AU61" s="255">
        <f>AS61+AT61</f>
        <v>0</v>
      </c>
      <c r="AV61" s="253"/>
      <c r="AW61" s="255">
        <f>AU61+AV61</f>
        <v>0</v>
      </c>
      <c r="AX61" s="253"/>
      <c r="AY61" s="255">
        <f>AW61+AX61</f>
        <v>0</v>
      </c>
      <c r="AZ61" s="253"/>
      <c r="BA61" s="255">
        <f>AY61+AZ61</f>
        <v>0</v>
      </c>
      <c r="BB61" s="253"/>
      <c r="BC61" s="262">
        <f>BA61+BB61</f>
        <v>0</v>
      </c>
    </row>
    <row r="62" spans="2:55" ht="10.5" customHeight="1" thickBot="1">
      <c r="B62" s="13"/>
      <c r="C62" s="14"/>
      <c r="D62" s="14"/>
      <c r="E62" s="219"/>
      <c r="F62" s="15"/>
      <c r="G62" s="30"/>
      <c r="H62" s="16"/>
      <c r="I62" s="14"/>
      <c r="J62" s="16"/>
      <c r="K62" s="14"/>
      <c r="L62" s="16"/>
      <c r="M62" s="14"/>
      <c r="N62" s="16"/>
      <c r="O62" s="14"/>
      <c r="P62" s="16"/>
      <c r="Q62" s="14"/>
      <c r="R62" s="16"/>
      <c r="S62" s="14"/>
      <c r="T62" s="16"/>
      <c r="U62" s="14"/>
      <c r="V62" s="16"/>
      <c r="W62" s="14"/>
      <c r="X62" s="16"/>
      <c r="Y62" s="14"/>
      <c r="Z62" s="16"/>
      <c r="AA62" s="14"/>
      <c r="AB62" s="16"/>
      <c r="AC62" s="14"/>
      <c r="AD62" s="16"/>
      <c r="AE62" s="14"/>
      <c r="AF62" s="16"/>
      <c r="AG62" s="14"/>
      <c r="AH62" s="16"/>
      <c r="AI62" s="14"/>
      <c r="AJ62" s="16"/>
      <c r="AK62" s="14"/>
      <c r="AL62" s="16"/>
      <c r="AM62" s="14"/>
      <c r="AN62" s="16"/>
      <c r="AO62" s="14"/>
      <c r="AP62" s="16"/>
      <c r="AQ62" s="14"/>
      <c r="AR62" s="16"/>
      <c r="AS62" s="14"/>
      <c r="AT62" s="16"/>
      <c r="AU62" s="14"/>
      <c r="AV62" s="16"/>
      <c r="AW62" s="14"/>
      <c r="AX62" s="16"/>
      <c r="AY62" s="14"/>
      <c r="AZ62" s="16"/>
      <c r="BA62" s="14"/>
      <c r="BB62" s="16"/>
      <c r="BC62" s="14"/>
    </row>
    <row r="63" spans="2:55" ht="18" customHeight="1" thickBot="1">
      <c r="B63" s="17" t="s">
        <v>299</v>
      </c>
      <c r="C63" s="18"/>
      <c r="D63" s="19"/>
      <c r="E63" s="238">
        <f>SUM(E24:E61)</f>
        <v>0</v>
      </c>
      <c r="F63" s="20">
        <f>SUM(F24:F61)</f>
        <v>0</v>
      </c>
      <c r="G63" s="257">
        <f>SUMPRODUCT(G24:G61,$F$24:$F$61)/100</f>
        <v>0</v>
      </c>
      <c r="H63" s="381">
        <f>SUMPRODUCT(H24:H61,$F$24:$F$61)/100</f>
        <v>0</v>
      </c>
      <c r="I63" s="381">
        <f>H63+G63</f>
        <v>0</v>
      </c>
      <c r="J63" s="381">
        <f>SUMPRODUCT(J24:J61,$F$24:$F$61)/100</f>
        <v>0</v>
      </c>
      <c r="K63" s="381">
        <f>I63+J63</f>
        <v>0</v>
      </c>
      <c r="L63" s="381">
        <f>SUMPRODUCT(L24:L61,$F$24:$F$61)/100</f>
        <v>0</v>
      </c>
      <c r="M63" s="381">
        <f>K63+L63</f>
        <v>0</v>
      </c>
      <c r="N63" s="381">
        <f>SUMPRODUCT(N24:N61,$F$24:$F$61)/100</f>
        <v>0</v>
      </c>
      <c r="O63" s="381">
        <f>M63+N63</f>
        <v>0</v>
      </c>
      <c r="P63" s="381">
        <f>SUMPRODUCT(P24:P61,$F$24:$F$61)/100</f>
        <v>0</v>
      </c>
      <c r="Q63" s="381">
        <f>O63+P63</f>
        <v>0</v>
      </c>
      <c r="R63" s="381">
        <f>SUMPRODUCT(R24:R61,$F$24:$F$61)/100</f>
        <v>0</v>
      </c>
      <c r="S63" s="381">
        <f>Q63+R63</f>
        <v>0</v>
      </c>
      <c r="T63" s="381">
        <f>SUMPRODUCT(T24:T61,$F$24:$F$61)/100</f>
        <v>0</v>
      </c>
      <c r="U63" s="381">
        <f>T63+S63</f>
        <v>0</v>
      </c>
      <c r="V63" s="381">
        <f>SUMPRODUCT(V24:V61,$F$24:$F$61)/100</f>
        <v>0</v>
      </c>
      <c r="W63" s="381">
        <f>U63+V63</f>
        <v>0</v>
      </c>
      <c r="X63" s="381">
        <f>SUMPRODUCT(X24:X61,$F$24:$F$61)/100</f>
        <v>0</v>
      </c>
      <c r="Y63" s="381">
        <f>W63+X63</f>
        <v>0</v>
      </c>
      <c r="Z63" s="381">
        <f>SUMPRODUCT(Z24:Z61,$F$24:$F$61)/100</f>
        <v>0</v>
      </c>
      <c r="AA63" s="381">
        <f>Y63+Z63</f>
        <v>0</v>
      </c>
      <c r="AB63" s="381">
        <f aca="true" t="shared" si="49" ref="AB63:AH63">SUMPRODUCT(AB24:AB61,$F$24:$F$61)/100</f>
        <v>0</v>
      </c>
      <c r="AC63" s="381">
        <f t="shared" si="49"/>
        <v>0</v>
      </c>
      <c r="AD63" s="381">
        <f t="shared" si="49"/>
        <v>0</v>
      </c>
      <c r="AE63" s="381">
        <f t="shared" si="49"/>
        <v>0</v>
      </c>
      <c r="AF63" s="381">
        <f t="shared" si="49"/>
        <v>0</v>
      </c>
      <c r="AG63" s="381">
        <f t="shared" si="49"/>
        <v>0</v>
      </c>
      <c r="AH63" s="381">
        <f t="shared" si="49"/>
        <v>0</v>
      </c>
      <c r="AI63" s="256">
        <f>AG63+AH63</f>
        <v>0</v>
      </c>
      <c r="AJ63" s="381">
        <f>SUMPRODUCT(AJ24:AJ61,$F$24:$F$61)/100</f>
        <v>0</v>
      </c>
      <c r="AK63" s="256">
        <f>AI63+AJ63</f>
        <v>0</v>
      </c>
      <c r="AL63" s="381">
        <f>SUMPRODUCT(AL24:AL61,$F$24:$F$61)/100</f>
        <v>0</v>
      </c>
      <c r="AM63" s="256">
        <f>AK63+AL63</f>
        <v>0</v>
      </c>
      <c r="AN63" s="381">
        <f>SUMPRODUCT(AN24:AN61,$F$24:$F$61)/100</f>
        <v>0</v>
      </c>
      <c r="AO63" s="256">
        <f>AM63+AN63</f>
        <v>0</v>
      </c>
      <c r="AP63" s="381">
        <f>SUMPRODUCT(AP24:AP61,$F$24:$F$61)/100</f>
        <v>0</v>
      </c>
      <c r="AQ63" s="263">
        <f>AO63+AP63</f>
        <v>0</v>
      </c>
      <c r="AR63" s="381">
        <f>SUMPRODUCT(AR24:AR61,$F$24:$F$61)/100</f>
        <v>0</v>
      </c>
      <c r="AS63" s="256">
        <f>AR63+AQ63</f>
        <v>0</v>
      </c>
      <c r="AT63" s="381">
        <f>SUMPRODUCT(AT24:AT61,$F$24:$F$61)/100</f>
        <v>0</v>
      </c>
      <c r="AU63" s="256">
        <f>AS63+AT63</f>
        <v>0</v>
      </c>
      <c r="AV63" s="381">
        <f>SUMPRODUCT(AV24:AV61,$F$24:$F$61)/100</f>
        <v>0</v>
      </c>
      <c r="AW63" s="256">
        <f>AU63+AV63</f>
        <v>0</v>
      </c>
      <c r="AX63" s="381">
        <f>SUMPRODUCT(AX24:AX61,$F$24:$F$61)/100</f>
        <v>0</v>
      </c>
      <c r="AY63" s="256">
        <f>AW63+AX63</f>
        <v>0</v>
      </c>
      <c r="AZ63" s="381">
        <f>SUMPRODUCT(AZ24:AZ61,$F$24:$F$61)/100</f>
        <v>0</v>
      </c>
      <c r="BA63" s="256">
        <f>AY63+AZ63</f>
        <v>0</v>
      </c>
      <c r="BB63" s="381">
        <f>SUMPRODUCT(BB24:BB61,$F$24:$F$61)/100</f>
        <v>0</v>
      </c>
      <c r="BC63" s="263">
        <f>BA63+BB63</f>
        <v>0</v>
      </c>
    </row>
    <row r="64" ht="10.5" customHeight="1"/>
    <row r="65" spans="3:52" ht="10.5" customHeight="1">
      <c r="C65"/>
      <c r="G65"/>
      <c r="H65"/>
      <c r="I65"/>
      <c r="K65" s="7"/>
      <c r="N65"/>
      <c r="O65"/>
      <c r="P65"/>
      <c r="T65"/>
      <c r="U65"/>
      <c r="Z65"/>
      <c r="AA65"/>
      <c r="AB65"/>
      <c r="AF65"/>
      <c r="AG65"/>
      <c r="AL65"/>
      <c r="AM65"/>
      <c r="AN65"/>
      <c r="AR65"/>
      <c r="AS65"/>
      <c r="AX65"/>
      <c r="AY65"/>
      <c r="AZ65"/>
    </row>
    <row r="66" spans="3:55" ht="10.5" customHeight="1">
      <c r="C66" s="310" t="e">
        <f>'Orçamento Discriminado'!#REF!</f>
        <v>#REF!</v>
      </c>
      <c r="F66" s="10"/>
      <c r="G66" s="290"/>
      <c r="H66" s="185"/>
      <c r="I66" s="185"/>
      <c r="K66" s="185"/>
      <c r="L66" s="217"/>
      <c r="M66" s="185"/>
      <c r="N66" s="7"/>
      <c r="O66" s="217"/>
      <c r="P66" s="185"/>
      <c r="Q66" s="185"/>
      <c r="R66" s="185"/>
      <c r="T66" s="43"/>
      <c r="U66" s="185"/>
      <c r="V66" s="185"/>
      <c r="X66" s="185"/>
      <c r="Y66" s="185"/>
      <c r="Z66" s="185"/>
      <c r="AB66" s="185"/>
      <c r="AC66" s="185"/>
      <c r="AD66" s="185"/>
      <c r="AE66" s="185" t="s">
        <v>6</v>
      </c>
      <c r="AF66" s="216"/>
      <c r="AG66" s="185"/>
      <c r="AH66" s="185"/>
      <c r="AJ66" s="185"/>
      <c r="AK66" s="185"/>
      <c r="AL66" s="185"/>
      <c r="AM66" s="7"/>
      <c r="AN66" s="185"/>
      <c r="AO66" s="185"/>
      <c r="AP66" s="185" t="s">
        <v>6</v>
      </c>
      <c r="AQ66" s="185"/>
      <c r="AR66" s="216"/>
      <c r="AS66" s="185"/>
      <c r="AT66" s="185"/>
      <c r="AV66" s="185"/>
      <c r="AW66" s="185"/>
      <c r="AX66" s="185"/>
      <c r="AY66" s="7"/>
      <c r="AZ66" s="185"/>
      <c r="BA66" s="185"/>
      <c r="BB66" s="185" t="s">
        <v>6</v>
      </c>
      <c r="BC66" s="185"/>
    </row>
    <row r="67" spans="3:56" s="304" customFormat="1" ht="16.5" customHeight="1">
      <c r="C67" s="303" t="s">
        <v>7</v>
      </c>
      <c r="F67" s="305"/>
      <c r="G67" s="305"/>
      <c r="H67" s="506" t="e">
        <f>'Orçamento Discriminado'!#REF!</f>
        <v>#REF!</v>
      </c>
      <c r="I67" s="506"/>
      <c r="J67" s="506"/>
      <c r="K67" s="507" t="s">
        <v>386</v>
      </c>
      <c r="L67" s="507"/>
      <c r="M67" s="507"/>
      <c r="N67" s="306"/>
      <c r="O67" s="506"/>
      <c r="P67" s="506"/>
      <c r="Q67" s="506"/>
      <c r="R67" s="506"/>
      <c r="S67" s="506"/>
      <c r="T67" s="506" t="e">
        <f>H67</f>
        <v>#REF!</v>
      </c>
      <c r="U67" s="506"/>
      <c r="V67" s="506"/>
      <c r="W67" s="506"/>
      <c r="X67" s="507" t="s">
        <v>386</v>
      </c>
      <c r="Y67" s="507"/>
      <c r="Z67" s="507"/>
      <c r="AA67" s="311"/>
      <c r="AB67" s="505"/>
      <c r="AC67" s="505"/>
      <c r="AD67" s="505"/>
      <c r="AE67" s="505"/>
      <c r="AF67" s="506" t="e">
        <f>H67</f>
        <v>#REF!</v>
      </c>
      <c r="AG67" s="506"/>
      <c r="AH67" s="506"/>
      <c r="AI67" s="506"/>
      <c r="AJ67" s="509" t="s">
        <v>386</v>
      </c>
      <c r="AK67" s="509"/>
      <c r="AL67" s="509"/>
      <c r="AM67" s="509"/>
      <c r="AN67" s="505"/>
      <c r="AO67" s="505"/>
      <c r="AP67" s="505"/>
      <c r="AQ67" s="505"/>
      <c r="AR67" s="506" t="e">
        <f>H67</f>
        <v>#REF!</v>
      </c>
      <c r="AS67" s="506"/>
      <c r="AT67" s="506"/>
      <c r="AU67" s="506"/>
      <c r="AV67" s="508" t="e">
        <f>#REF!</f>
        <v>#REF!</v>
      </c>
      <c r="AW67" s="508"/>
      <c r="AX67" s="508"/>
      <c r="AY67" s="508"/>
      <c r="AZ67" s="505"/>
      <c r="BA67" s="505"/>
      <c r="BB67" s="505"/>
      <c r="BC67" s="505"/>
      <c r="BD67" s="312"/>
    </row>
    <row r="68" spans="6:60" ht="12.75">
      <c r="F68" s="10"/>
      <c r="G68" s="302"/>
      <c r="H68" s="504" t="s">
        <v>393</v>
      </c>
      <c r="I68" s="504"/>
      <c r="J68" s="504"/>
      <c r="L68" s="292" t="s">
        <v>229</v>
      </c>
      <c r="M68" s="294"/>
      <c r="N68" s="295"/>
      <c r="O68" s="296"/>
      <c r="P68" s="406" t="s">
        <v>300</v>
      </c>
      <c r="Q68" s="407"/>
      <c r="R68" s="7"/>
      <c r="T68" s="408" t="s">
        <v>393</v>
      </c>
      <c r="U68" s="11"/>
      <c r="V68" s="11"/>
      <c r="X68" s="292" t="s">
        <v>229</v>
      </c>
      <c r="Y68" s="291"/>
      <c r="Z68" s="184"/>
      <c r="AB68" s="297"/>
      <c r="AC68" s="406" t="s">
        <v>300</v>
      </c>
      <c r="AD68" s="407"/>
      <c r="AE68" s="298"/>
      <c r="AF68" s="408" t="s">
        <v>393</v>
      </c>
      <c r="AG68" s="409"/>
      <c r="AH68" s="409"/>
      <c r="AI68" s="293"/>
      <c r="AJ68" s="292" t="s">
        <v>229</v>
      </c>
      <c r="AK68" s="294"/>
      <c r="AL68" s="295"/>
      <c r="AM68" s="296"/>
      <c r="AO68" s="406" t="s">
        <v>300</v>
      </c>
      <c r="AP68" s="298"/>
      <c r="AQ68" s="293"/>
      <c r="AR68" s="408" t="s">
        <v>302</v>
      </c>
      <c r="AS68" s="409"/>
      <c r="AT68" s="409"/>
      <c r="AU68" s="293"/>
      <c r="AV68" s="292" t="s">
        <v>229</v>
      </c>
      <c r="AW68" s="294"/>
      <c r="AX68" s="295"/>
      <c r="AY68" s="296"/>
      <c r="AZ68" s="7"/>
      <c r="BA68" s="406" t="s">
        <v>300</v>
      </c>
      <c r="BB68" s="298"/>
      <c r="BC68" s="298"/>
      <c r="BD68" s="293"/>
      <c r="BE68" s="293"/>
      <c r="BF68" s="293"/>
      <c r="BG68" s="293"/>
      <c r="BH68" s="293"/>
    </row>
    <row r="69" spans="7:55" ht="12.75">
      <c r="G69" s="223"/>
      <c r="H69" t="s">
        <v>396</v>
      </c>
      <c r="I69" s="7"/>
      <c r="N69" s="223"/>
      <c r="O69" s="7"/>
      <c r="P69" s="7"/>
      <c r="T69" t="s">
        <v>396</v>
      </c>
      <c r="U69"/>
      <c r="V69"/>
      <c r="W69"/>
      <c r="X69"/>
      <c r="Y69"/>
      <c r="Z69"/>
      <c r="AA69"/>
      <c r="AB69" t="s">
        <v>396</v>
      </c>
      <c r="AC69"/>
      <c r="AD69"/>
      <c r="AE69"/>
      <c r="AF69" t="s">
        <v>396</v>
      </c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8:32" ht="12.75">
      <c r="H70" t="s">
        <v>394</v>
      </c>
      <c r="T70" t="s">
        <v>394</v>
      </c>
      <c r="U70"/>
      <c r="V70"/>
      <c r="W70"/>
      <c r="X70"/>
      <c r="Y70"/>
      <c r="Z70"/>
      <c r="AA70"/>
      <c r="AB70" t="s">
        <v>394</v>
      </c>
      <c r="AC70"/>
      <c r="AD70"/>
      <c r="AE70"/>
      <c r="AF70" t="s">
        <v>394</v>
      </c>
    </row>
    <row r="71" ht="12.75">
      <c r="AA71" s="7"/>
    </row>
    <row r="72" ht="12.75">
      <c r="AA72" s="7"/>
    </row>
  </sheetData>
  <sheetProtection/>
  <mergeCells count="30">
    <mergeCell ref="AZ67:BC67"/>
    <mergeCell ref="AV67:AY67"/>
    <mergeCell ref="AR67:AU67"/>
    <mergeCell ref="AB67:AE67"/>
    <mergeCell ref="AJ67:AM67"/>
    <mergeCell ref="AF67:AI67"/>
    <mergeCell ref="H68:J68"/>
    <mergeCell ref="AN67:AQ67"/>
    <mergeCell ref="T67:W67"/>
    <mergeCell ref="O67:S67"/>
    <mergeCell ref="H67:J67"/>
    <mergeCell ref="K67:M67"/>
    <mergeCell ref="X67:Z67"/>
    <mergeCell ref="D17:F17"/>
    <mergeCell ref="H13:J13"/>
    <mergeCell ref="P5:S5"/>
    <mergeCell ref="X6:AA6"/>
    <mergeCell ref="X5:AA5"/>
    <mergeCell ref="AB5:AE5"/>
    <mergeCell ref="AB6:AE6"/>
    <mergeCell ref="AN5:AQ5"/>
    <mergeCell ref="I17:J17"/>
    <mergeCell ref="L6:O6"/>
    <mergeCell ref="P6:S6"/>
    <mergeCell ref="N17:S17"/>
    <mergeCell ref="AZ6:BC6"/>
    <mergeCell ref="AN6:AQ6"/>
    <mergeCell ref="AZ5:BC5"/>
    <mergeCell ref="AJ6:AM6"/>
    <mergeCell ref="AV6:AY6"/>
  </mergeCells>
  <printOptions horizontalCentered="1"/>
  <pageMargins left="0.25" right="0.25" top="0.75" bottom="0.75" header="0.3" footer="0.3"/>
  <pageSetup fitToWidth="0" fitToHeight="1" horizontalDpi="300" verticalDpi="300" orientation="landscape" paperSize="9" scale="59" r:id="rId3"/>
  <headerFooter alignWithMargins="0">
    <oddFooter>&amp;C&amp;F</oddFooter>
  </headerFooter>
  <colBreaks count="3" manualBreakCount="3">
    <brk id="19" max="65535" man="1"/>
    <brk id="31" max="65535" man="1"/>
    <brk id="4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copam2012</cp:lastModifiedBy>
  <cp:lastPrinted>2013-12-26T18:07:36Z</cp:lastPrinted>
  <dcterms:created xsi:type="dcterms:W3CDTF">1997-10-28T18:59:41Z</dcterms:created>
  <dcterms:modified xsi:type="dcterms:W3CDTF">2014-01-08T12:57:09Z</dcterms:modified>
  <cp:category/>
  <cp:version/>
  <cp:contentType/>
  <cp:contentStatus/>
</cp:coreProperties>
</file>