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315" yWindow="330" windowWidth="13470" windowHeight="11970" tabRatio="599" activeTab="1"/>
  </bookViews>
  <sheets>
    <sheet name="Planilha Orçamentária Município" sheetId="19" r:id="rId1"/>
    <sheet name="Planilha Proposta" sheetId="37" r:id="rId2"/>
  </sheets>
  <definedNames>
    <definedName name="_xlnm.Print_Area" localSheetId="0">'Planilha Orçamentária Município'!$A$1:$H$182</definedName>
    <definedName name="_xlnm.Print_Area" localSheetId="1">'Planilha Proposta'!$A$3:$H$192</definedName>
  </definedNames>
  <calcPr calcId="125725"/>
</workbook>
</file>

<file path=xl/calcChain.xml><?xml version="1.0" encoding="utf-8"?>
<calcChain xmlns="http://schemas.openxmlformats.org/spreadsheetml/2006/main">
  <c r="C182" i="37"/>
  <c r="C181"/>
  <c r="C180"/>
  <c r="C179"/>
  <c r="E163"/>
  <c r="G149"/>
  <c r="G151"/>
  <c r="G148"/>
  <c r="G150"/>
  <c r="H152" s="1"/>
  <c r="E138"/>
  <c r="H139"/>
  <c r="F143" s="1"/>
  <c r="G143" s="1"/>
  <c r="H144" s="1"/>
  <c r="E124"/>
  <c r="G124" s="1"/>
  <c r="E123"/>
  <c r="G123" s="1"/>
  <c r="F122"/>
  <c r="G122" s="1"/>
  <c r="H125" s="1"/>
  <c r="F114"/>
  <c r="G114" s="1"/>
  <c r="E114"/>
  <c r="E109"/>
  <c r="G105"/>
  <c r="F129" s="1"/>
  <c r="G129" s="1"/>
  <c r="H130" s="1"/>
  <c r="E93"/>
  <c r="G92"/>
  <c r="G91"/>
  <c r="G90"/>
  <c r="G89"/>
  <c r="G88"/>
  <c r="G86"/>
  <c r="G85"/>
  <c r="G93" s="1"/>
  <c r="H94" s="1"/>
  <c r="G87"/>
  <c r="E79"/>
  <c r="G78"/>
  <c r="G77"/>
  <c r="G76"/>
  <c r="G74"/>
  <c r="F75"/>
  <c r="G75" s="1"/>
  <c r="G72"/>
  <c r="F73" s="1"/>
  <c r="G73" s="1"/>
  <c r="G71"/>
  <c r="E65"/>
  <c r="E61"/>
  <c r="E53"/>
  <c r="E64" s="1"/>
  <c r="E66" s="1"/>
  <c r="E68" s="1"/>
  <c r="E44"/>
  <c r="F24"/>
  <c r="G24" s="1"/>
  <c r="G138"/>
  <c r="F25"/>
  <c r="G25" s="1"/>
  <c r="G81" i="19"/>
  <c r="G60"/>
  <c r="C172"/>
  <c r="E98"/>
  <c r="G137"/>
  <c r="G139"/>
  <c r="G66"/>
  <c r="G76"/>
  <c r="E68"/>
  <c r="G67"/>
  <c r="G63"/>
  <c r="F64"/>
  <c r="G64"/>
  <c r="G65"/>
  <c r="G61"/>
  <c r="F62"/>
  <c r="G62"/>
  <c r="G68"/>
  <c r="H69"/>
  <c r="E54"/>
  <c r="E113"/>
  <c r="G113"/>
  <c r="E112"/>
  <c r="G112"/>
  <c r="E152"/>
  <c r="E127"/>
  <c r="G127"/>
  <c r="F13"/>
  <c r="G13"/>
  <c r="E33"/>
  <c r="E53"/>
  <c r="E55"/>
  <c r="E57"/>
  <c r="E42"/>
  <c r="E50"/>
  <c r="G74"/>
  <c r="G82"/>
  <c r="G75"/>
  <c r="G77"/>
  <c r="G78"/>
  <c r="G79"/>
  <c r="G80"/>
  <c r="E82"/>
  <c r="G94"/>
  <c r="F118"/>
  <c r="G118"/>
  <c r="H119"/>
  <c r="E97"/>
  <c r="E103"/>
  <c r="F103"/>
  <c r="F111"/>
  <c r="G111"/>
  <c r="G138"/>
  <c r="G140"/>
  <c r="C169"/>
  <c r="C170"/>
  <c r="C171"/>
  <c r="F97"/>
  <c r="G97"/>
  <c r="F98"/>
  <c r="G98"/>
  <c r="H99"/>
  <c r="F14"/>
  <c r="G14"/>
  <c r="F15"/>
  <c r="G15"/>
  <c r="G103"/>
  <c r="F104"/>
  <c r="F105"/>
  <c r="H114"/>
  <c r="H128"/>
  <c r="F132"/>
  <c r="G132"/>
  <c r="H133"/>
  <c r="F115" i="37"/>
  <c r="F116" s="1"/>
  <c r="F18" i="19"/>
  <c r="G18"/>
  <c r="G16"/>
  <c r="F106"/>
  <c r="G106"/>
  <c r="H107"/>
  <c r="F19"/>
  <c r="G19"/>
  <c r="H20"/>
  <c r="H141"/>
  <c r="H143"/>
  <c r="H83"/>
  <c r="F170"/>
  <c r="G54"/>
  <c r="G45"/>
  <c r="G49"/>
  <c r="G39"/>
  <c r="G47"/>
  <c r="G37"/>
  <c r="G25"/>
  <c r="G46"/>
  <c r="G48"/>
  <c r="G26"/>
  <c r="G53"/>
  <c r="G28"/>
  <c r="G32"/>
  <c r="G30"/>
  <c r="G41"/>
  <c r="G27"/>
  <c r="G29"/>
  <c r="G40"/>
  <c r="G36"/>
  <c r="G31"/>
  <c r="G38"/>
  <c r="G50"/>
  <c r="G42"/>
  <c r="G55"/>
  <c r="G33"/>
  <c r="H57"/>
  <c r="H86"/>
  <c r="F169"/>
  <c r="F152"/>
  <c r="H152"/>
  <c r="H154"/>
  <c r="F172"/>
  <c r="F171"/>
  <c r="H156"/>
  <c r="H159"/>
  <c r="H161"/>
  <c r="H163"/>
  <c r="G172"/>
  <c r="G170"/>
  <c r="G169"/>
  <c r="G171"/>
  <c r="G117" i="37" l="1"/>
  <c r="H118" s="1"/>
  <c r="F117"/>
  <c r="G79"/>
  <c r="H80" s="1"/>
  <c r="F108"/>
  <c r="G108" s="1"/>
  <c r="F109" s="1"/>
  <c r="G109" s="1"/>
  <c r="H110" s="1"/>
  <c r="H154" s="1"/>
  <c r="F26"/>
  <c r="G26" s="1"/>
  <c r="G27" s="1"/>
  <c r="F29" l="1"/>
  <c r="G29" s="1"/>
  <c r="F180"/>
  <c r="F30"/>
  <c r="G30" s="1"/>
  <c r="H31" s="1"/>
  <c r="G41" l="1"/>
  <c r="G42"/>
  <c r="G43"/>
  <c r="G56"/>
  <c r="G58"/>
  <c r="G59"/>
  <c r="G64"/>
  <c r="G38"/>
  <c r="G52"/>
  <c r="G48"/>
  <c r="G51"/>
  <c r="G39"/>
  <c r="G49"/>
  <c r="G57"/>
  <c r="G50"/>
  <c r="G60"/>
  <c r="G65"/>
  <c r="G40"/>
  <c r="G36"/>
  <c r="G47"/>
  <c r="G53" s="1"/>
  <c r="G37"/>
  <c r="G61" l="1"/>
  <c r="G44"/>
  <c r="G66"/>
  <c r="H68" l="1"/>
  <c r="H97" s="1"/>
  <c r="F179" l="1"/>
  <c r="F163"/>
  <c r="H163" s="1"/>
  <c r="H165" s="1"/>
  <c r="F181" l="1"/>
  <c r="H167"/>
  <c r="H170" s="1"/>
  <c r="H172" s="1"/>
  <c r="H174" s="1"/>
  <c r="G181" l="1"/>
  <c r="F182"/>
  <c r="G182" l="1"/>
  <c r="G180"/>
  <c r="G179"/>
</calcChain>
</file>

<file path=xl/sharedStrings.xml><?xml version="1.0" encoding="utf-8"?>
<sst xmlns="http://schemas.openxmlformats.org/spreadsheetml/2006/main" count="560" uniqueCount="190">
  <si>
    <t>MÃO DE OBRA DIRETA</t>
  </si>
  <si>
    <t xml:space="preserve">DISCRIMINAÇÃO </t>
  </si>
  <si>
    <t xml:space="preserve">UNIDADE </t>
  </si>
  <si>
    <t>QUANT.</t>
  </si>
  <si>
    <t xml:space="preserve"> PREÇO </t>
  </si>
  <si>
    <t>SUB TOTAL</t>
  </si>
  <si>
    <t>Horas Normais</t>
  </si>
  <si>
    <t>%</t>
  </si>
  <si>
    <t>TOTAL COM MÃO DE OBRA DIRETA</t>
  </si>
  <si>
    <t xml:space="preserve">DEPRECIAÇÃO </t>
  </si>
  <si>
    <t>REMUNERAÇÃO</t>
  </si>
  <si>
    <t>LICENCIAMENTO E IPVA</t>
  </si>
  <si>
    <t>IPVA</t>
  </si>
  <si>
    <t>Total  Licenciamento e IPVA</t>
  </si>
  <si>
    <t>Total manutenção</t>
  </si>
  <si>
    <t>Despesas Administrativas</t>
  </si>
  <si>
    <t>Seguro obrigatório (DPVAT)</t>
  </si>
  <si>
    <t>Calçado de segurança</t>
  </si>
  <si>
    <t>un.</t>
  </si>
  <si>
    <t>anos</t>
  </si>
  <si>
    <t xml:space="preserve"> TOTAL MENSAL</t>
  </si>
  <si>
    <t>R$/mês</t>
  </si>
  <si>
    <t>Descanso Semanal Remunerado (DSR) - hora extra</t>
  </si>
  <si>
    <t>hora/mês</t>
  </si>
  <si>
    <t>R$</t>
  </si>
  <si>
    <t>Total da Remuneração</t>
  </si>
  <si>
    <t>II - Encargos Sociais</t>
  </si>
  <si>
    <t>Grupo A</t>
  </si>
  <si>
    <t>A.01 SEGURIDADE SOCIAL</t>
  </si>
  <si>
    <t>Total de Encargos do Grupo A</t>
  </si>
  <si>
    <t>Grupo B</t>
  </si>
  <si>
    <t>B.01 Férias gozadas</t>
  </si>
  <si>
    <t>B.02 13º salário</t>
  </si>
  <si>
    <t>C.03 Licença Paternidade</t>
  </si>
  <si>
    <t>D.04 Faltas justificadas</t>
  </si>
  <si>
    <t>D.05 Auxilio acidente de trabalho</t>
  </si>
  <si>
    <t>D.06 Auxilio doença</t>
  </si>
  <si>
    <t>Total de Encargos do Grupo B</t>
  </si>
  <si>
    <t>Grupo C</t>
  </si>
  <si>
    <t>C.01 Aviso prévio indenizado</t>
  </si>
  <si>
    <t xml:space="preserve">C.02 Férias indenizadas </t>
  </si>
  <si>
    <t>C.04 Depósito rescisão sem justa causa</t>
  </si>
  <si>
    <t>C.05 Indenização adicional</t>
  </si>
  <si>
    <t>Total de Encargos do Grupo C</t>
  </si>
  <si>
    <t>Grupo D</t>
  </si>
  <si>
    <t>Reincidência de Grupo A sobre Grupo B</t>
  </si>
  <si>
    <t>Total de Encargos do Grupo D</t>
  </si>
  <si>
    <t>Total de Encargos Sociais</t>
  </si>
  <si>
    <t>Uniforme e EPI</t>
  </si>
  <si>
    <t>Total de Uniformes e EPI</t>
  </si>
  <si>
    <t>Taxa de juros anual</t>
  </si>
  <si>
    <t>Calça de brim</t>
  </si>
  <si>
    <t>Insalubridade</t>
  </si>
  <si>
    <t>Total do Efetivo</t>
  </si>
  <si>
    <t>funcionário</t>
  </si>
  <si>
    <t>I - Remuneração</t>
  </si>
  <si>
    <t>Total Remuneração</t>
  </si>
  <si>
    <t>Lucro Líquido</t>
  </si>
  <si>
    <t>TOTAL BDI</t>
  </si>
  <si>
    <t>Soma do BDI</t>
  </si>
  <si>
    <t>Total Combustível</t>
  </si>
  <si>
    <t>ISS</t>
  </si>
  <si>
    <t>BENEFÍCIOS E DESPESAS INDIRETAS - BDI</t>
  </si>
  <si>
    <t>Horas Extras (100% - Domingos e Feriados)</t>
  </si>
  <si>
    <t>Vigência</t>
  </si>
  <si>
    <t>Data-Base da categoria</t>
  </si>
  <si>
    <t>1º de maio</t>
  </si>
  <si>
    <t>Piso Salarial</t>
  </si>
  <si>
    <t xml:space="preserve">CONSUMOS </t>
  </si>
  <si>
    <t>Salário para computo da insalubridade</t>
  </si>
  <si>
    <t>Total Depreciação</t>
  </si>
  <si>
    <t>Horas Extras/Suplementares (50% - Dias Úteis)</t>
  </si>
  <si>
    <t xml:space="preserve">Total do Efetivo </t>
  </si>
  <si>
    <t>Capacete</t>
  </si>
  <si>
    <t>horas</t>
  </si>
  <si>
    <t>Vida útil do equipamento</t>
  </si>
  <si>
    <t>Total com Diesel</t>
  </si>
  <si>
    <t>TOTAL CUSTOS EQUIPAMENTOS</t>
  </si>
  <si>
    <t>MANUTENÇÃO</t>
  </si>
  <si>
    <t>Estimativa de reposição - Pneus traseiros</t>
  </si>
  <si>
    <t>PNEUS</t>
  </si>
  <si>
    <t>Total Pneus</t>
  </si>
  <si>
    <t>Custo aquisição retroescavadeira</t>
  </si>
  <si>
    <t>Depreciação mensal retroescavadeira</t>
  </si>
  <si>
    <t>Estimativa de Consumo (% em relação as despesas com combustível)</t>
  </si>
  <si>
    <t>LUBRIFICANTES</t>
  </si>
  <si>
    <t>Idade do equipamento</t>
  </si>
  <si>
    <t>Custo do Equipamento NOVO</t>
  </si>
  <si>
    <t>Valor do equipamento proposto</t>
  </si>
  <si>
    <t>Investimento médio total em equipamento</t>
  </si>
  <si>
    <t>Estimativa de consumo por hora trabalhada</t>
  </si>
  <si>
    <t>litros/h</t>
  </si>
  <si>
    <t>litros /mês</t>
  </si>
  <si>
    <t>DADOS DA PROPONENTE</t>
  </si>
  <si>
    <t xml:space="preserve">NOME DA EMPRESA: </t>
  </si>
  <si>
    <t>CNPJ:</t>
  </si>
  <si>
    <t>CIDADE:</t>
  </si>
  <si>
    <t>NOME DO CONTATO:</t>
  </si>
  <si>
    <t>TELEFONE:</t>
  </si>
  <si>
    <t>EQUIPAMENTOS</t>
  </si>
  <si>
    <t>PLANILHA ORÇAMENTÁRIA</t>
  </si>
  <si>
    <t>MODELO DE PLANILHA DE PROPOSTA</t>
  </si>
  <si>
    <t>TOTAL CUSTO CARREGAMENTO</t>
  </si>
  <si>
    <t>C.03 Férias indenizadas s/ aviso prévio inden.</t>
  </si>
  <si>
    <t>meses</t>
  </si>
  <si>
    <t>Total Óleo Lubrificante</t>
  </si>
  <si>
    <t>Pneus traseiros</t>
  </si>
  <si>
    <t>OPERADOR(A) DE RETROESCAVADEIRA</t>
  </si>
  <si>
    <t>un./ano</t>
  </si>
  <si>
    <t xml:space="preserve">Depreciação na Vida Útil </t>
  </si>
  <si>
    <t>RESUMO DOS CUSTOS POR ELEMENTOS</t>
  </si>
  <si>
    <t>RETROESCAVADEIRA 4 X 4 SOBRE RODAS</t>
  </si>
  <si>
    <t>Fator de manutenção (% sobre preço da máquina a ser gasto durante a vida útil para manutenção)</t>
  </si>
  <si>
    <t>PIS/COFINS</t>
  </si>
  <si>
    <t xml:space="preserve">COMBUSTÍVEL </t>
  </si>
  <si>
    <t xml:space="preserve"> PREÇO UNIT.</t>
  </si>
  <si>
    <t>PREÇO POR HORA MÁQUINA</t>
  </si>
  <si>
    <t>PREÇO ANUAL</t>
  </si>
  <si>
    <t>A PROPONENTE DEVERÁ PREENCHER AS CÉLULAS DESTACADAS EM AMARELO DA PRESENTE PLANILHA DE ACORDO COM OS CUSTOS, EQUIPAMENTOS E MÃO DE OBRA A SEREM UTILIZADOS NA PRESTAÇÃO DOS SERVIÇOS.</t>
  </si>
  <si>
    <t>HORAS ESTIMADAS DE TRABALHO POR MÊS</t>
  </si>
  <si>
    <t>Franciele Bonatto Felin</t>
  </si>
  <si>
    <t>Eng. Ambiental</t>
  </si>
  <si>
    <t>CREA/RS 079637-8</t>
  </si>
  <si>
    <t xml:space="preserve"> </t>
  </si>
  <si>
    <t>Reincidência de FGTS sobre aviso prévio indenizado</t>
  </si>
  <si>
    <t>A.02 SESI/SESC  (não devido para optantes pelo SIMPLES)</t>
  </si>
  <si>
    <t>A.03 SENAI/SENAC  (não devido para optantes pelo SIMPLES)</t>
  </si>
  <si>
    <t>A.04 INCRA  (não devido para optantes pelo SIMPLES)</t>
  </si>
  <si>
    <t>A.05 SEBRAE  (não devido para optantes pelo SIMPLES)</t>
  </si>
  <si>
    <t>A.06 Salário Educação  (não devido para optantes pelo SIMPLES)</t>
  </si>
  <si>
    <t>A.07 Riscos Ambientais do Trabalho – RAT x FAP  (não devido para optantes pelo SIMPLES)</t>
  </si>
  <si>
    <t>A.08 FGTS</t>
  </si>
  <si>
    <t>III - Benefícios Mensais e Diários</t>
  </si>
  <si>
    <t>un./func.mês</t>
  </si>
  <si>
    <t>Seguro de Vida</t>
  </si>
  <si>
    <t>Auxílio Alimentação mensal</t>
  </si>
  <si>
    <t xml:space="preserve">Abono Indenizatório </t>
  </si>
  <si>
    <t>un./func./ano</t>
  </si>
  <si>
    <t>Outros (especificar)</t>
  </si>
  <si>
    <t>Total de Benefícios Mensais e Diários</t>
  </si>
  <si>
    <t>PREÇO MENSAL (ESTIMADO PARA 160 HORAS)</t>
  </si>
  <si>
    <t>Taxa de expedição do documento (CRLV / RENAGRO)</t>
  </si>
  <si>
    <t xml:space="preserve">Alimentação diária </t>
  </si>
  <si>
    <t>Desconto legal sobre a Alimentação diária</t>
  </si>
  <si>
    <t>Desconto legal sobre a Alimentação Mensal</t>
  </si>
  <si>
    <t>Nomenclatura da função</t>
  </si>
  <si>
    <t>Operador de Máquina Rodoviária</t>
  </si>
  <si>
    <t>IV - Insumos</t>
  </si>
  <si>
    <t>Pneus dianteiros PREENCHIDOS/SÓLIDOS</t>
  </si>
  <si>
    <t>Protetor auditivo</t>
  </si>
  <si>
    <t>Luva raspa</t>
  </si>
  <si>
    <t>01/05/2023 a 30/04/2024</t>
  </si>
  <si>
    <t>Estimativa de reposição - Pneus dianteiros PREENCHIDOS/SÓLIDOS</t>
  </si>
  <si>
    <t>Vale transporte/Transporte p/ trajeto até o transbordo/Veículo aux.</t>
  </si>
  <si>
    <t>Outro</t>
  </si>
  <si>
    <t>Camiseta/Jaleco de brim</t>
  </si>
  <si>
    <t xml:space="preserve"> PLANILHA DE PROPOSTA </t>
  </si>
  <si>
    <t xml:space="preserve">SERVIÇOS DE HORA/MÁQUINA DE RETROESCAVADEIRA, PARA REALIZAÇÃO DE CARREGAMENTO DE RESÍDUOS SÓLIDOS URBANOS EM ESTAÇÃO DE TRANSBORDO, DO MUNICÍPIO DE IJUÍ, RS. </t>
  </si>
  <si>
    <t xml:space="preserve">Referência salarial para a elaboração do orçamento </t>
  </si>
  <si>
    <t>CCT -  Registro no MTE RS002188/2023</t>
  </si>
  <si>
    <t>Taxa de juros anual - SELIC</t>
  </si>
  <si>
    <t>Fator de manutenção (% sobre preço da máquina a ser gasto durante a vida útil)</t>
  </si>
  <si>
    <t>________________________________________________</t>
  </si>
  <si>
    <t xml:space="preserve">Responsável </t>
  </si>
  <si>
    <t>00/00/0000 a 00/00/0000</t>
  </si>
  <si>
    <t>3 - VALOR MÁXIMO DE MÃO DE OBRA R$ 5.274,74</t>
  </si>
  <si>
    <t>4 - VALOR MÁXIMO DE EQUIPAMENTOS R$ 13.768,73</t>
  </si>
  <si>
    <t>5 - VALOR MÁXIMO DE BDI R$ 4.467,60</t>
  </si>
  <si>
    <t>6 - VALOR MÁXIMO DE HORA MÁQUINA R$ 146,94</t>
  </si>
  <si>
    <r>
      <t>Convenção Coletiva de Trabalho - Número de Registro no MTE</t>
    </r>
    <r>
      <rPr>
        <sz val="11.5"/>
        <color indexed="10"/>
        <rFont val="Arial"/>
        <family val="2"/>
      </rPr>
      <t>¹</t>
    </r>
  </si>
  <si>
    <r>
      <t>Vale transp./Transporte p/ trajeto até transbordo/Veículo aux.</t>
    </r>
    <r>
      <rPr>
        <sz val="11.5"/>
        <color indexed="10"/>
        <rFont val="Arial"/>
        <family val="2"/>
      </rPr>
      <t>²</t>
    </r>
  </si>
  <si>
    <r>
      <t>TOTAL COM MÃO DE OBRA DIRETA</t>
    </r>
    <r>
      <rPr>
        <b/>
        <i/>
        <sz val="11.5"/>
        <color indexed="10"/>
        <rFont val="Arial"/>
        <family val="2"/>
      </rPr>
      <t>³</t>
    </r>
  </si>
  <si>
    <r>
      <t>TOTAL CUSTOS EQUIPAMENTOS</t>
    </r>
    <r>
      <rPr>
        <b/>
        <i/>
        <vertAlign val="superscript"/>
        <sz val="11.5"/>
        <color indexed="10"/>
        <rFont val="Arial"/>
        <family val="2"/>
      </rPr>
      <t>4</t>
    </r>
  </si>
  <si>
    <r>
      <t>TOTAL BDI</t>
    </r>
    <r>
      <rPr>
        <b/>
        <i/>
        <vertAlign val="superscript"/>
        <sz val="11.5"/>
        <color indexed="10"/>
        <rFont val="Arial"/>
        <family val="2"/>
      </rPr>
      <t>5</t>
    </r>
  </si>
  <si>
    <r>
      <t>PREÇO POR HORA MÁQUINA</t>
    </r>
    <r>
      <rPr>
        <b/>
        <vertAlign val="superscript"/>
        <sz val="11.5"/>
        <color indexed="10"/>
        <rFont val="Arial"/>
        <family val="2"/>
      </rPr>
      <t>6</t>
    </r>
  </si>
  <si>
    <t>Ijuí, dia de mês de 2024</t>
  </si>
  <si>
    <t>Óculos de proteção</t>
  </si>
  <si>
    <t>A Convenção Coletiva adotada na orçamentação não tem finalidade indicativa</t>
  </si>
  <si>
    <t>licitatório.</t>
  </si>
  <si>
    <t>ou de exigência para contratação, sendo apenas uma referência salarial para a elaboração do</t>
  </si>
  <si>
    <t>orçamento, e constando descrita para fins de transparência à formação do preço e processo</t>
  </si>
  <si>
    <t>responsabilidade da licitante a indicação de acordos coletivos, convenções</t>
  </si>
  <si>
    <t>coletivas ou sentenças normativas tendo em vista seu enquadramento sindical</t>
  </si>
  <si>
    <t>(art. 511, § 2º, da CLT) ou, em caso de vinculação sindical plúrima do empregador</t>
  </si>
  <si>
    <t>terceirizante (art. 581, §1º, CLT), norma coletiva de trabalho (ACT/CCT) que</t>
  </si>
  <si>
    <t>envolva os segmentos profissionais cujas atividades estejam contempladas no</t>
  </si>
  <si>
    <t>objeto da licitação.</t>
  </si>
  <si>
    <t>1 - Acerca da norma coletiva a ser aplicada na contratação, informamos que é de</t>
  </si>
  <si>
    <t xml:space="preserve">2 - A região onde se localiza a Unidade de Transbordo não é abrangida pelo serviço </t>
  </si>
  <si>
    <t>público de Transporte urbano.</t>
  </si>
</sst>
</file>

<file path=xl/styles.xml><?xml version="1.0" encoding="utf-8"?>
<styleSheet xmlns="http://schemas.openxmlformats.org/spreadsheetml/2006/main">
  <numFmts count="8">
    <numFmt numFmtId="164" formatCode="&quot;R$&quot;#,##0.00;[Red]\-&quot;R$&quot;#,##0.00"/>
    <numFmt numFmtId="165" formatCode="_(&quot;R$ &quot;* #,##0.00_);_(&quot;R$ &quot;* \(#,##0.00\);_(&quot;R$ &quot;* &quot;-&quot;??_);_(@_)"/>
    <numFmt numFmtId="166" formatCode="_(* #,##0.00_);_(* \(#,##0.00\);_(* &quot;-&quot;??_);_(@_)"/>
    <numFmt numFmtId="167" formatCode="0.0"/>
    <numFmt numFmtId="168" formatCode="0.0%"/>
    <numFmt numFmtId="169" formatCode="&quot;R$&quot;#,##0.00"/>
    <numFmt numFmtId="170" formatCode="&quot;R$&quot;#,##0.000"/>
    <numFmt numFmtId="171" formatCode="&quot;R$&quot;\ #,##0.00"/>
  </numFmts>
  <fonts count="3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10"/>
      <name val="Times New Roman"/>
      <family val="1"/>
    </font>
    <font>
      <b/>
      <sz val="11.5"/>
      <name val="Arial"/>
      <family val="2"/>
    </font>
    <font>
      <sz val="11.5"/>
      <color indexed="10"/>
      <name val="Arial"/>
      <family val="2"/>
    </font>
    <font>
      <sz val="11.5"/>
      <name val="Arial"/>
      <family val="2"/>
    </font>
    <font>
      <b/>
      <i/>
      <sz val="11.5"/>
      <color indexed="10"/>
      <name val="Arial"/>
      <family val="2"/>
    </font>
    <font>
      <b/>
      <i/>
      <vertAlign val="superscript"/>
      <sz val="11.5"/>
      <color indexed="10"/>
      <name val="Arial"/>
      <family val="2"/>
    </font>
    <font>
      <b/>
      <vertAlign val="superscript"/>
      <sz val="11.5"/>
      <color indexed="10"/>
      <name val="Arial"/>
      <family val="2"/>
    </font>
    <font>
      <b/>
      <sz val="11.5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rgb="FFFF0000"/>
      <name val="Arial"/>
      <family val="2"/>
    </font>
    <font>
      <sz val="11"/>
      <color rgb="FF000000"/>
      <name val="Calibri"/>
      <family val="2"/>
    </font>
    <font>
      <b/>
      <sz val="11.5"/>
      <color theme="1"/>
      <name val="Arial"/>
      <family val="2"/>
    </font>
    <font>
      <sz val="11.5"/>
      <color theme="1"/>
      <name val="Arial"/>
      <family val="2"/>
    </font>
    <font>
      <b/>
      <i/>
      <sz val="11.5"/>
      <color theme="1"/>
      <name val="Arial"/>
      <family val="2"/>
    </font>
    <font>
      <sz val="11.5"/>
      <color rgb="FF000000"/>
      <name val="Arial"/>
      <family val="2"/>
    </font>
    <font>
      <sz val="11.5"/>
      <color rgb="FFFF0000"/>
      <name val="Arial"/>
      <family val="2"/>
    </font>
    <font>
      <sz val="10"/>
      <color rgb="FFFF0000"/>
      <name val="Arial"/>
      <family val="2"/>
    </font>
    <font>
      <b/>
      <sz val="10"/>
      <color rgb="FFFF33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B0F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17" fillId="0" borderId="0"/>
    <xf numFmtId="0" fontId="4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9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375">
    <xf numFmtId="0" fontId="0" fillId="0" borderId="0" xfId="0"/>
    <xf numFmtId="0" fontId="19" fillId="0" borderId="0" xfId="0" applyFont="1" applyFill="1" applyBorder="1" applyAlignment="1">
      <alignment vertical="center"/>
    </xf>
    <xf numFmtId="169" fontId="19" fillId="0" borderId="0" xfId="0" applyNumberFormat="1" applyFont="1" applyFill="1" applyBorder="1" applyAlignment="1">
      <alignment vertical="center"/>
    </xf>
    <xf numFmtId="0" fontId="20" fillId="0" borderId="1" xfId="0" applyFont="1" applyBorder="1"/>
    <xf numFmtId="0" fontId="20" fillId="0" borderId="0" xfId="0" applyFont="1" applyBorder="1"/>
    <xf numFmtId="169" fontId="20" fillId="0" borderId="0" xfId="0" applyNumberFormat="1" applyFont="1" applyBorder="1"/>
    <xf numFmtId="0" fontId="19" fillId="0" borderId="0" xfId="0" applyFont="1" applyBorder="1"/>
    <xf numFmtId="0" fontId="19" fillId="0" borderId="2" xfId="0" applyFont="1" applyBorder="1"/>
    <xf numFmtId="0" fontId="20" fillId="0" borderId="2" xfId="0" applyFont="1" applyBorder="1"/>
    <xf numFmtId="169" fontId="20" fillId="0" borderId="2" xfId="0" applyNumberFormat="1" applyFont="1" applyBorder="1"/>
    <xf numFmtId="0" fontId="20" fillId="0" borderId="1" xfId="0" applyFont="1" applyBorder="1" applyAlignment="1">
      <alignment horizontal="center"/>
    </xf>
    <xf numFmtId="169" fontId="20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vertical="center"/>
    </xf>
    <xf numFmtId="2" fontId="20" fillId="2" borderId="1" xfId="0" applyNumberFormat="1" applyFont="1" applyFill="1" applyBorder="1" applyAlignment="1">
      <alignment horizontal="center"/>
    </xf>
    <xf numFmtId="0" fontId="20" fillId="0" borderId="1" xfId="0" applyFont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20" fillId="0" borderId="1" xfId="0" applyFont="1" applyFill="1" applyBorder="1" applyAlignment="1">
      <alignment horizontal="center"/>
    </xf>
    <xf numFmtId="4" fontId="20" fillId="0" borderId="1" xfId="0" applyNumberFormat="1" applyFont="1" applyFill="1" applyBorder="1" applyAlignment="1">
      <alignment horizontal="center"/>
    </xf>
    <xf numFmtId="169" fontId="20" fillId="0" borderId="1" xfId="0" applyNumberFormat="1" applyFont="1" applyFill="1" applyBorder="1" applyAlignment="1">
      <alignment horizontal="center"/>
    </xf>
    <xf numFmtId="169" fontId="20" fillId="2" borderId="1" xfId="0" applyNumberFormat="1" applyFont="1" applyFill="1" applyBorder="1" applyAlignment="1">
      <alignment horizontal="center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169" fontId="19" fillId="0" borderId="1" xfId="0" applyNumberFormat="1" applyFont="1" applyBorder="1" applyAlignment="1">
      <alignment horizontal="center"/>
    </xf>
    <xf numFmtId="169" fontId="19" fillId="0" borderId="1" xfId="0" applyNumberFormat="1" applyFont="1" applyBorder="1" applyAlignment="1">
      <alignment horizontal="right"/>
    </xf>
    <xf numFmtId="0" fontId="21" fillId="0" borderId="1" xfId="0" applyFont="1" applyBorder="1" applyAlignment="1">
      <alignment horizontal="center"/>
    </xf>
    <xf numFmtId="169" fontId="21" fillId="0" borderId="1" xfId="0" applyNumberFormat="1" applyFont="1" applyBorder="1" applyAlignment="1">
      <alignment horizontal="center"/>
    </xf>
    <xf numFmtId="169" fontId="21" fillId="0" borderId="1" xfId="0" applyNumberFormat="1" applyFont="1" applyBorder="1" applyAlignment="1">
      <alignment horizontal="right"/>
    </xf>
    <xf numFmtId="0" fontId="21" fillId="0" borderId="1" xfId="0" applyFont="1" applyBorder="1"/>
    <xf numFmtId="10" fontId="20" fillId="2" borderId="1" xfId="0" applyNumberFormat="1" applyFont="1" applyFill="1" applyBorder="1" applyAlignment="1">
      <alignment horizontal="center"/>
    </xf>
    <xf numFmtId="10" fontId="20" fillId="2" borderId="0" xfId="0" applyNumberFormat="1" applyFont="1" applyFill="1" applyBorder="1" applyAlignment="1">
      <alignment horizontal="center"/>
    </xf>
    <xf numFmtId="10" fontId="20" fillId="0" borderId="1" xfId="0" applyNumberFormat="1" applyFont="1" applyBorder="1" applyAlignment="1">
      <alignment horizontal="center"/>
    </xf>
    <xf numFmtId="169" fontId="20" fillId="0" borderId="1" xfId="0" applyNumberFormat="1" applyFont="1" applyBorder="1"/>
    <xf numFmtId="169" fontId="20" fillId="0" borderId="0" xfId="0" applyNumberFormat="1" applyFont="1" applyBorder="1" applyAlignment="1">
      <alignment horizontal="right"/>
    </xf>
    <xf numFmtId="169" fontId="20" fillId="0" borderId="1" xfId="0" applyNumberFormat="1" applyFont="1" applyBorder="1" applyAlignment="1">
      <alignment horizontal="right"/>
    </xf>
    <xf numFmtId="0" fontId="20" fillId="0" borderId="1" xfId="0" applyFont="1" applyBorder="1" applyAlignment="1">
      <alignment horizontal="left" vertical="center"/>
    </xf>
    <xf numFmtId="10" fontId="20" fillId="0" borderId="1" xfId="5" applyNumberFormat="1" applyFont="1" applyBorder="1" applyAlignment="1">
      <alignment horizontal="right"/>
    </xf>
    <xf numFmtId="0" fontId="22" fillId="0" borderId="1" xfId="0" applyFont="1" applyBorder="1" applyAlignment="1">
      <alignment horizontal="left" vertical="center"/>
    </xf>
    <xf numFmtId="10" fontId="20" fillId="2" borderId="1" xfId="5" applyNumberFormat="1" applyFont="1" applyFill="1" applyBorder="1" applyAlignment="1">
      <alignment horizontal="center"/>
    </xf>
    <xf numFmtId="10" fontId="20" fillId="0" borderId="1" xfId="5" applyNumberFormat="1" applyFont="1" applyFill="1" applyBorder="1" applyAlignment="1">
      <alignment horizontal="center"/>
    </xf>
    <xf numFmtId="0" fontId="22" fillId="0" borderId="1" xfId="0" applyFont="1" applyBorder="1" applyAlignment="1">
      <alignment horizontal="left" vertical="center" wrapText="1"/>
    </xf>
    <xf numFmtId="10" fontId="20" fillId="0" borderId="1" xfId="0" applyNumberFormat="1" applyFont="1" applyFill="1" applyBorder="1" applyAlignment="1">
      <alignment horizontal="center"/>
    </xf>
    <xf numFmtId="0" fontId="19" fillId="0" borderId="1" xfId="0" applyFont="1" applyBorder="1" applyAlignment="1">
      <alignment horizontal="left"/>
    </xf>
    <xf numFmtId="10" fontId="19" fillId="0" borderId="1" xfId="0" applyNumberFormat="1" applyFont="1" applyBorder="1" applyAlignment="1">
      <alignment horizontal="center"/>
    </xf>
    <xf numFmtId="0" fontId="21" fillId="0" borderId="1" xfId="0" applyFont="1" applyBorder="1" applyAlignment="1">
      <alignment horizontal="left"/>
    </xf>
    <xf numFmtId="4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2" borderId="1" xfId="0" applyFont="1" applyFill="1" applyBorder="1" applyAlignment="1">
      <alignment horizontal="center"/>
    </xf>
    <xf numFmtId="169" fontId="19" fillId="0" borderId="1" xfId="0" applyNumberFormat="1" applyFont="1" applyBorder="1"/>
    <xf numFmtId="0" fontId="20" fillId="0" borderId="1" xfId="0" applyFont="1" applyBorder="1" applyAlignment="1">
      <alignment wrapText="1"/>
    </xf>
    <xf numFmtId="169" fontId="20" fillId="0" borderId="1" xfId="0" applyNumberFormat="1" applyFont="1" applyBorder="1" applyAlignment="1">
      <alignment horizontal="center" vertical="center"/>
    </xf>
    <xf numFmtId="169" fontId="20" fillId="0" borderId="2" xfId="0" applyNumberFormat="1" applyFont="1" applyBorder="1" applyAlignment="1">
      <alignment horizontal="center"/>
    </xf>
    <xf numFmtId="169" fontId="19" fillId="0" borderId="0" xfId="0" applyNumberFormat="1" applyFont="1" applyBorder="1"/>
    <xf numFmtId="0" fontId="19" fillId="0" borderId="3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4" fontId="20" fillId="0" borderId="1" xfId="0" applyNumberFormat="1" applyFont="1" applyBorder="1"/>
    <xf numFmtId="1" fontId="20" fillId="0" borderId="1" xfId="0" applyNumberFormat="1" applyFont="1" applyBorder="1" applyAlignment="1">
      <alignment horizontal="center"/>
    </xf>
    <xf numFmtId="168" fontId="20" fillId="0" borderId="1" xfId="5" applyNumberFormat="1" applyFont="1" applyBorder="1" applyAlignment="1">
      <alignment horizontal="center"/>
    </xf>
    <xf numFmtId="0" fontId="20" fillId="0" borderId="4" xfId="0" applyFont="1" applyBorder="1"/>
    <xf numFmtId="0" fontId="20" fillId="0" borderId="4" xfId="0" applyFont="1" applyBorder="1" applyAlignment="1">
      <alignment horizontal="center"/>
    </xf>
    <xf numFmtId="169" fontId="20" fillId="0" borderId="4" xfId="0" applyNumberFormat="1" applyFont="1" applyBorder="1"/>
    <xf numFmtId="0" fontId="20" fillId="0" borderId="2" xfId="0" applyFont="1" applyBorder="1" applyAlignment="1">
      <alignment horizontal="center"/>
    </xf>
    <xf numFmtId="169" fontId="21" fillId="0" borderId="2" xfId="0" applyNumberFormat="1" applyFont="1" applyBorder="1"/>
    <xf numFmtId="0" fontId="21" fillId="0" borderId="0" xfId="0" applyFont="1" applyBorder="1"/>
    <xf numFmtId="0" fontId="20" fillId="0" borderId="0" xfId="0" applyFont="1" applyBorder="1" applyAlignment="1">
      <alignment horizontal="center"/>
    </xf>
    <xf numFmtId="169" fontId="21" fillId="0" borderId="0" xfId="0" applyNumberFormat="1" applyFont="1" applyBorder="1"/>
    <xf numFmtId="4" fontId="19" fillId="0" borderId="1" xfId="0" applyNumberFormat="1" applyFont="1" applyBorder="1"/>
    <xf numFmtId="0" fontId="19" fillId="0" borderId="1" xfId="0" applyFont="1" applyFill="1" applyBorder="1" applyAlignment="1" applyProtection="1">
      <alignment horizontal="left"/>
    </xf>
    <xf numFmtId="169" fontId="21" fillId="0" borderId="1" xfId="0" applyNumberFormat="1" applyFont="1" applyBorder="1"/>
    <xf numFmtId="2" fontId="19" fillId="0" borderId="1" xfId="0" applyNumberFormat="1" applyFont="1" applyBorder="1"/>
    <xf numFmtId="4" fontId="20" fillId="0" borderId="4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/>
    </xf>
    <xf numFmtId="4" fontId="20" fillId="2" borderId="1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2" fontId="20" fillId="2" borderId="2" xfId="0" applyNumberFormat="1" applyFont="1" applyFill="1" applyBorder="1" applyAlignment="1">
      <alignment horizontal="center" vertical="center"/>
    </xf>
    <xf numFmtId="169" fontId="20" fillId="0" borderId="2" xfId="0" applyNumberFormat="1" applyFont="1" applyBorder="1" applyAlignment="1">
      <alignment horizontal="center" vertical="center"/>
    </xf>
    <xf numFmtId="169" fontId="20" fillId="0" borderId="1" xfId="0" applyNumberFormat="1" applyFont="1" applyBorder="1" applyAlignment="1">
      <alignment vertical="center"/>
    </xf>
    <xf numFmtId="10" fontId="20" fillId="2" borderId="1" xfId="0" applyNumberFormat="1" applyFont="1" applyFill="1" applyBorder="1" applyAlignment="1">
      <alignment horizontal="center" vertical="center"/>
    </xf>
    <xf numFmtId="169" fontId="21" fillId="0" borderId="1" xfId="0" applyNumberFormat="1" applyFont="1" applyBorder="1" applyAlignment="1">
      <alignment horizontal="right" vertical="center"/>
    </xf>
    <xf numFmtId="169" fontId="20" fillId="0" borderId="1" xfId="2" applyNumberFormat="1" applyFont="1" applyBorder="1" applyAlignment="1">
      <alignment horizontal="center"/>
    </xf>
    <xf numFmtId="170" fontId="20" fillId="0" borderId="1" xfId="2" applyNumberFormat="1" applyFont="1" applyBorder="1" applyAlignment="1">
      <alignment horizontal="center"/>
    </xf>
    <xf numFmtId="10" fontId="20" fillId="0" borderId="4" xfId="6" applyNumberFormat="1" applyFont="1" applyBorder="1" applyAlignment="1">
      <alignment horizontal="center"/>
    </xf>
    <xf numFmtId="0" fontId="20" fillId="0" borderId="0" xfId="0" applyFont="1"/>
    <xf numFmtId="169" fontId="20" fillId="0" borderId="1" xfId="2" applyNumberFormat="1" applyFont="1" applyBorder="1" applyAlignment="1">
      <alignment horizontal="right"/>
    </xf>
    <xf numFmtId="0" fontId="21" fillId="0" borderId="0" xfId="0" applyFont="1" applyFill="1" applyBorder="1"/>
    <xf numFmtId="0" fontId="21" fillId="0" borderId="0" xfId="0" applyFont="1" applyFill="1" applyBorder="1" applyAlignment="1">
      <alignment horizontal="center"/>
    </xf>
    <xf numFmtId="4" fontId="21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/>
    <xf numFmtId="0" fontId="19" fillId="0" borderId="1" xfId="0" applyFont="1" applyFill="1" applyBorder="1" applyAlignment="1">
      <alignment vertical="center"/>
    </xf>
    <xf numFmtId="0" fontId="21" fillId="0" borderId="1" xfId="0" applyFont="1" applyFill="1" applyBorder="1"/>
    <xf numFmtId="0" fontId="21" fillId="0" borderId="1" xfId="0" applyFont="1" applyFill="1" applyBorder="1" applyAlignment="1">
      <alignment horizontal="center"/>
    </xf>
    <xf numFmtId="4" fontId="21" fillId="0" borderId="1" xfId="0" applyNumberFormat="1" applyFont="1" applyFill="1" applyBorder="1" applyAlignment="1">
      <alignment horizontal="center"/>
    </xf>
    <xf numFmtId="169" fontId="21" fillId="0" borderId="1" xfId="0" applyNumberFormat="1" applyFont="1" applyFill="1" applyBorder="1"/>
    <xf numFmtId="0" fontId="21" fillId="0" borderId="0" xfId="0" applyFont="1" applyBorder="1" applyAlignment="1">
      <alignment horizontal="center"/>
    </xf>
    <xf numFmtId="4" fontId="21" fillId="0" borderId="0" xfId="0" applyNumberFormat="1" applyFont="1" applyBorder="1" applyAlignment="1">
      <alignment horizontal="center"/>
    </xf>
    <xf numFmtId="169" fontId="20" fillId="0" borderId="0" xfId="0" applyNumberFormat="1" applyFont="1" applyBorder="1" applyAlignment="1">
      <alignment horizontal="center"/>
    </xf>
    <xf numFmtId="169" fontId="20" fillId="0" borderId="4" xfId="0" applyNumberFormat="1" applyFont="1" applyBorder="1" applyAlignment="1">
      <alignment horizontal="center"/>
    </xf>
    <xf numFmtId="4" fontId="20" fillId="0" borderId="2" xfId="0" applyNumberFormat="1" applyFont="1" applyBorder="1" applyAlignment="1">
      <alignment horizontal="center"/>
    </xf>
    <xf numFmtId="4" fontId="20" fillId="0" borderId="0" xfId="0" applyNumberFormat="1" applyFont="1" applyBorder="1" applyAlignment="1">
      <alignment horizontal="center"/>
    </xf>
    <xf numFmtId="2" fontId="20" fillId="0" borderId="1" xfId="0" applyNumberFormat="1" applyFont="1" applyBorder="1" applyAlignment="1">
      <alignment horizontal="center"/>
    </xf>
    <xf numFmtId="0" fontId="5" fillId="0" borderId="0" xfId="0" applyFont="1" applyFill="1" applyBorder="1"/>
    <xf numFmtId="169" fontId="20" fillId="0" borderId="0" xfId="0" applyNumberFormat="1" applyFont="1"/>
    <xf numFmtId="0" fontId="19" fillId="0" borderId="0" xfId="0" applyFont="1" applyFill="1" applyBorder="1" applyAlignment="1">
      <alignment horizontal="center" vertical="center"/>
    </xf>
    <xf numFmtId="169" fontId="5" fillId="0" borderId="0" xfId="0" applyNumberFormat="1" applyFont="1" applyFill="1" applyBorder="1"/>
    <xf numFmtId="0" fontId="5" fillId="0" borderId="0" xfId="0" applyFont="1"/>
    <xf numFmtId="2" fontId="20" fillId="0" borderId="0" xfId="0" applyNumberFormat="1" applyFont="1"/>
    <xf numFmtId="0" fontId="20" fillId="0" borderId="0" xfId="0" applyFont="1" applyAlignment="1">
      <alignment horizontal="right"/>
    </xf>
    <xf numFmtId="2" fontId="5" fillId="0" borderId="0" xfId="0" applyNumberFormat="1" applyFont="1"/>
    <xf numFmtId="4" fontId="20" fillId="2" borderId="1" xfId="0" applyNumberFormat="1" applyFont="1" applyFill="1" applyBorder="1" applyAlignment="1">
      <alignment horizontal="center" vertical="center"/>
    </xf>
    <xf numFmtId="0" fontId="21" fillId="3" borderId="1" xfId="0" applyFont="1" applyFill="1" applyBorder="1"/>
    <xf numFmtId="169" fontId="21" fillId="3" borderId="1" xfId="0" applyNumberFormat="1" applyFont="1" applyFill="1" applyBorder="1"/>
    <xf numFmtId="0" fontId="21" fillId="3" borderId="1" xfId="0" applyFont="1" applyFill="1" applyBorder="1" applyAlignment="1">
      <alignment horizontal="center"/>
    </xf>
    <xf numFmtId="4" fontId="21" fillId="3" borderId="1" xfId="0" applyNumberFormat="1" applyFont="1" applyFill="1" applyBorder="1" applyAlignment="1">
      <alignment horizontal="center"/>
    </xf>
    <xf numFmtId="4" fontId="21" fillId="3" borderId="1" xfId="0" applyNumberFormat="1" applyFont="1" applyFill="1" applyBorder="1"/>
    <xf numFmtId="0" fontId="5" fillId="0" borderId="0" xfId="0" applyFont="1" applyFill="1" applyBorder="1" applyAlignment="1"/>
    <xf numFmtId="169" fontId="5" fillId="0" borderId="0" xfId="0" applyNumberFormat="1" applyFont="1" applyFill="1" applyBorder="1" applyAlignment="1"/>
    <xf numFmtId="0" fontId="0" fillId="0" borderId="0" xfId="0" applyFont="1" applyBorder="1"/>
    <xf numFmtId="0" fontId="18" fillId="0" borderId="0" xfId="0" applyFont="1" applyBorder="1"/>
    <xf numFmtId="0" fontId="18" fillId="0" borderId="0" xfId="0" applyFont="1" applyBorder="1" applyAlignment="1">
      <alignment horizontal="center"/>
    </xf>
    <xf numFmtId="171" fontId="0" fillId="0" borderId="0" xfId="0" applyNumberFormat="1" applyFont="1" applyBorder="1"/>
    <xf numFmtId="0" fontId="20" fillId="0" borderId="1" xfId="0" applyFont="1" applyBorder="1" applyAlignment="1">
      <alignment horizontal="left"/>
    </xf>
    <xf numFmtId="169" fontId="23" fillId="0" borderId="1" xfId="0" applyNumberFormat="1" applyFont="1" applyBorder="1" applyAlignment="1">
      <alignment horizontal="center"/>
    </xf>
    <xf numFmtId="0" fontId="20" fillId="0" borderId="2" xfId="0" applyFont="1" applyBorder="1" applyAlignment="1">
      <alignment wrapText="1"/>
    </xf>
    <xf numFmtId="0" fontId="19" fillId="0" borderId="0" xfId="0" applyFont="1" applyBorder="1" applyAlignment="1">
      <alignment horizontal="left"/>
    </xf>
    <xf numFmtId="0" fontId="19" fillId="0" borderId="2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21" fillId="3" borderId="1" xfId="0" applyFont="1" applyFill="1" applyBorder="1" applyAlignment="1">
      <alignment horizontal="left"/>
    </xf>
    <xf numFmtId="0" fontId="20" fillId="0" borderId="4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0" fontId="21" fillId="0" borderId="0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 vertical="center"/>
    </xf>
    <xf numFmtId="169" fontId="19" fillId="0" borderId="0" xfId="0" applyNumberFormat="1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10" fontId="19" fillId="0" borderId="2" xfId="0" applyNumberFormat="1" applyFont="1" applyBorder="1" applyAlignment="1">
      <alignment horizontal="center"/>
    </xf>
    <xf numFmtId="169" fontId="19" fillId="0" borderId="2" xfId="0" applyNumberFormat="1" applyFont="1" applyBorder="1" applyAlignment="1">
      <alignment horizontal="center"/>
    </xf>
    <xf numFmtId="169" fontId="19" fillId="0" borderId="2" xfId="0" applyNumberFormat="1" applyFont="1" applyBorder="1" applyAlignment="1">
      <alignment horizontal="right"/>
    </xf>
    <xf numFmtId="0" fontId="19" fillId="0" borderId="2" xfId="0" applyFont="1" applyFill="1" applyBorder="1" applyAlignment="1">
      <alignment horizontal="left" wrapText="1"/>
    </xf>
    <xf numFmtId="0" fontId="19" fillId="0" borderId="2" xfId="0" applyFont="1" applyFill="1" applyBorder="1" applyAlignment="1">
      <alignment wrapText="1"/>
    </xf>
    <xf numFmtId="0" fontId="20" fillId="0" borderId="2" xfId="0" applyFont="1" applyFill="1" applyBorder="1" applyAlignment="1">
      <alignment horizontal="center"/>
    </xf>
    <xf numFmtId="169" fontId="20" fillId="0" borderId="2" xfId="0" applyNumberFormat="1" applyFont="1" applyFill="1" applyBorder="1" applyAlignment="1">
      <alignment horizontal="center"/>
    </xf>
    <xf numFmtId="4" fontId="20" fillId="0" borderId="0" xfId="0" applyNumberFormat="1" applyFont="1"/>
    <xf numFmtId="10" fontId="20" fillId="0" borderId="0" xfId="5" applyNumberFormat="1" applyFont="1"/>
    <xf numFmtId="0" fontId="20" fillId="0" borderId="5" xfId="0" applyFont="1" applyBorder="1" applyAlignment="1">
      <alignment horizontal="left"/>
    </xf>
    <xf numFmtId="169" fontId="20" fillId="0" borderId="1" xfId="0" applyNumberFormat="1" applyFont="1" applyFill="1" applyBorder="1" applyAlignment="1">
      <alignment horizontal="right"/>
    </xf>
    <xf numFmtId="167" fontId="20" fillId="2" borderId="1" xfId="0" applyNumberFormat="1" applyFont="1" applyFill="1" applyBorder="1" applyAlignment="1">
      <alignment horizontal="center"/>
    </xf>
    <xf numFmtId="169" fontId="20" fillId="2" borderId="1" xfId="0" applyNumberFormat="1" applyFont="1" applyFill="1" applyBorder="1" applyAlignment="1">
      <alignment horizontal="right"/>
    </xf>
    <xf numFmtId="0" fontId="19" fillId="4" borderId="1" xfId="0" applyFont="1" applyFill="1" applyBorder="1" applyAlignment="1">
      <alignment horizontal="left" vertical="center"/>
    </xf>
    <xf numFmtId="0" fontId="19" fillId="4" borderId="1" xfId="0" applyFont="1" applyFill="1" applyBorder="1" applyAlignment="1">
      <alignment vertical="center"/>
    </xf>
    <xf numFmtId="169" fontId="19" fillId="4" borderId="1" xfId="0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/>
    </xf>
    <xf numFmtId="169" fontId="5" fillId="0" borderId="1" xfId="0" applyNumberFormat="1" applyFont="1" applyFill="1" applyBorder="1" applyAlignment="1"/>
    <xf numFmtId="10" fontId="5" fillId="0" borderId="1" xfId="5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0" fontId="5" fillId="0" borderId="0" xfId="5" applyNumberFormat="1" applyFont="1" applyFill="1" applyBorder="1" applyAlignment="1">
      <alignment horizontal="center"/>
    </xf>
    <xf numFmtId="171" fontId="20" fillId="0" borderId="0" xfId="0" applyNumberFormat="1" applyFont="1"/>
    <xf numFmtId="0" fontId="20" fillId="2" borderId="1" xfId="0" applyFont="1" applyFill="1" applyBorder="1" applyAlignment="1">
      <alignment horizontal="center"/>
    </xf>
    <xf numFmtId="10" fontId="20" fillId="0" borderId="0" xfId="5" applyNumberFormat="1" applyFont="1" applyBorder="1"/>
    <xf numFmtId="0" fontId="18" fillId="5" borderId="0" xfId="0" applyFont="1" applyFill="1" applyBorder="1" applyAlignment="1">
      <alignment horizontal="center"/>
    </xf>
    <xf numFmtId="0" fontId="24" fillId="0" borderId="0" xfId="0" applyFont="1" applyBorder="1"/>
    <xf numFmtId="171" fontId="18" fillId="5" borderId="0" xfId="0" applyNumberFormat="1" applyFont="1" applyFill="1" applyBorder="1"/>
    <xf numFmtId="0" fontId="22" fillId="0" borderId="0" xfId="0" applyFont="1" applyBorder="1"/>
    <xf numFmtId="169" fontId="20" fillId="2" borderId="4" xfId="0" applyNumberFormat="1" applyFont="1" applyFill="1" applyBorder="1" applyAlignment="1">
      <alignment horizontal="center"/>
    </xf>
    <xf numFmtId="0" fontId="20" fillId="0" borderId="1" xfId="0" applyFont="1" applyBorder="1"/>
    <xf numFmtId="0" fontId="20" fillId="2" borderId="1" xfId="0" applyFont="1" applyFill="1" applyBorder="1" applyAlignment="1">
      <alignment horizontal="center"/>
    </xf>
    <xf numFmtId="169" fontId="20" fillId="0" borderId="1" xfId="0" applyNumberFormat="1" applyFont="1" applyBorder="1" applyAlignment="1">
      <alignment horizontal="right"/>
    </xf>
    <xf numFmtId="169" fontId="20" fillId="0" borderId="1" xfId="0" applyNumberFormat="1" applyFont="1" applyBorder="1"/>
    <xf numFmtId="169" fontId="20" fillId="2" borderId="1" xfId="0" applyNumberFormat="1" applyFont="1" applyFill="1" applyBorder="1" applyAlignment="1">
      <alignment horizontal="right"/>
    </xf>
    <xf numFmtId="0" fontId="20" fillId="2" borderId="1" xfId="0" applyFont="1" applyFill="1" applyBorder="1" applyAlignment="1">
      <alignment horizontal="center"/>
    </xf>
    <xf numFmtId="1" fontId="20" fillId="2" borderId="1" xfId="0" applyNumberFormat="1" applyFont="1" applyFill="1" applyBorder="1" applyAlignment="1">
      <alignment horizontal="center"/>
    </xf>
    <xf numFmtId="4" fontId="20" fillId="2" borderId="4" xfId="0" applyNumberFormat="1" applyFont="1" applyFill="1" applyBorder="1" applyAlignment="1">
      <alignment horizontal="center"/>
    </xf>
    <xf numFmtId="0" fontId="20" fillId="0" borderId="2" xfId="0" applyFont="1" applyBorder="1" applyAlignment="1">
      <alignment horizontal="left"/>
    </xf>
    <xf numFmtId="0" fontId="5" fillId="0" borderId="1" xfId="0" applyFont="1" applyFill="1" applyBorder="1" applyAlignment="1"/>
    <xf numFmtId="0" fontId="25" fillId="0" borderId="0" xfId="0" applyFont="1" applyBorder="1" applyAlignment="1">
      <alignment horizontal="center" vertical="center" wrapText="1"/>
    </xf>
    <xf numFmtId="49" fontId="25" fillId="2" borderId="1" xfId="0" applyNumberFormat="1" applyFont="1" applyFill="1" applyBorder="1" applyAlignment="1" applyProtection="1">
      <protection locked="0"/>
    </xf>
    <xf numFmtId="0" fontId="25" fillId="0" borderId="0" xfId="0" applyFont="1" applyBorder="1" applyAlignment="1">
      <alignment horizontal="left"/>
    </xf>
    <xf numFmtId="0" fontId="25" fillId="0" borderId="0" xfId="0" applyFont="1" applyBorder="1"/>
    <xf numFmtId="0" fontId="26" fillId="0" borderId="0" xfId="0" applyFont="1" applyBorder="1"/>
    <xf numFmtId="169" fontId="26" fillId="0" borderId="0" xfId="0" applyNumberFormat="1" applyFont="1" applyBorder="1"/>
    <xf numFmtId="0" fontId="25" fillId="0" borderId="2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wrapText="1"/>
    </xf>
    <xf numFmtId="0" fontId="26" fillId="0" borderId="2" xfId="0" applyFont="1" applyFill="1" applyBorder="1" applyAlignment="1">
      <alignment horizontal="center"/>
    </xf>
    <xf numFmtId="169" fontId="26" fillId="0" borderId="2" xfId="0" applyNumberFormat="1" applyFont="1" applyFill="1" applyBorder="1" applyAlignment="1">
      <alignment horizontal="center"/>
    </xf>
    <xf numFmtId="0" fontId="25" fillId="0" borderId="2" xfId="0" applyFont="1" applyBorder="1" applyAlignment="1">
      <alignment horizontal="left"/>
    </xf>
    <xf numFmtId="0" fontId="25" fillId="0" borderId="2" xfId="0" applyFont="1" applyBorder="1"/>
    <xf numFmtId="0" fontId="26" fillId="0" borderId="2" xfId="0" applyFont="1" applyBorder="1"/>
    <xf numFmtId="169" fontId="26" fillId="0" borderId="2" xfId="0" applyNumberFormat="1" applyFont="1" applyBorder="1"/>
    <xf numFmtId="0" fontId="26" fillId="0" borderId="1" xfId="0" applyFont="1" applyBorder="1" applyAlignment="1">
      <alignment horizontal="left"/>
    </xf>
    <xf numFmtId="0" fontId="26" fillId="0" borderId="1" xfId="0" applyFont="1" applyBorder="1" applyAlignment="1">
      <alignment horizontal="center"/>
    </xf>
    <xf numFmtId="169" fontId="26" fillId="0" borderId="1" xfId="0" applyNumberFormat="1" applyFont="1" applyBorder="1" applyAlignment="1">
      <alignment horizontal="center"/>
    </xf>
    <xf numFmtId="0" fontId="26" fillId="0" borderId="1" xfId="0" applyFont="1" applyBorder="1"/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2" fontId="26" fillId="0" borderId="1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vertical="center"/>
    </xf>
    <xf numFmtId="2" fontId="26" fillId="2" borderId="1" xfId="0" applyNumberFormat="1" applyFont="1" applyFill="1" applyBorder="1" applyAlignment="1">
      <alignment horizont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vertical="center"/>
    </xf>
    <xf numFmtId="4" fontId="26" fillId="0" borderId="1" xfId="0" applyNumberFormat="1" applyFont="1" applyFill="1" applyBorder="1" applyAlignment="1">
      <alignment horizontal="center"/>
    </xf>
    <xf numFmtId="169" fontId="26" fillId="0" borderId="1" xfId="0" applyNumberFormat="1" applyFont="1" applyFill="1" applyBorder="1" applyAlignment="1">
      <alignment horizontal="center"/>
    </xf>
    <xf numFmtId="169" fontId="26" fillId="2" borderId="1" xfId="0" applyNumberFormat="1" applyFont="1" applyFill="1" applyBorder="1" applyAlignment="1">
      <alignment horizontal="center"/>
    </xf>
    <xf numFmtId="169" fontId="26" fillId="0" borderId="0" xfId="0" applyNumberFormat="1" applyFont="1" applyBorder="1" applyAlignment="1">
      <alignment horizontal="center"/>
    </xf>
    <xf numFmtId="1" fontId="26" fillId="2" borderId="1" xfId="0" applyNumberFormat="1" applyFont="1" applyFill="1" applyBorder="1" applyAlignment="1">
      <alignment horizontal="center"/>
    </xf>
    <xf numFmtId="0" fontId="25" fillId="0" borderId="1" xfId="0" applyFont="1" applyBorder="1" applyAlignment="1">
      <alignment horizontal="left"/>
    </xf>
    <xf numFmtId="0" fontId="25" fillId="0" borderId="1" xfId="0" applyFont="1" applyBorder="1"/>
    <xf numFmtId="0" fontId="25" fillId="0" borderId="1" xfId="0" applyFont="1" applyBorder="1" applyAlignment="1">
      <alignment horizontal="center"/>
    </xf>
    <xf numFmtId="169" fontId="25" fillId="0" borderId="1" xfId="0" applyNumberFormat="1" applyFont="1" applyBorder="1" applyAlignment="1">
      <alignment horizontal="center"/>
    </xf>
    <xf numFmtId="169" fontId="25" fillId="0" borderId="1" xfId="0" applyNumberFormat="1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7" fillId="0" borderId="1" xfId="0" applyFont="1" applyBorder="1"/>
    <xf numFmtId="0" fontId="27" fillId="0" borderId="1" xfId="0" applyFont="1" applyBorder="1" applyAlignment="1">
      <alignment horizontal="center"/>
    </xf>
    <xf numFmtId="169" fontId="27" fillId="0" borderId="1" xfId="0" applyNumberFormat="1" applyFont="1" applyBorder="1" applyAlignment="1">
      <alignment horizontal="center"/>
    </xf>
    <xf numFmtId="169" fontId="27" fillId="0" borderId="1" xfId="0" applyNumberFormat="1" applyFont="1" applyBorder="1" applyAlignment="1">
      <alignment horizontal="right"/>
    </xf>
    <xf numFmtId="10" fontId="26" fillId="2" borderId="1" xfId="0" applyNumberFormat="1" applyFont="1" applyFill="1" applyBorder="1" applyAlignment="1">
      <alignment horizontal="center"/>
    </xf>
    <xf numFmtId="10" fontId="26" fillId="2" borderId="0" xfId="0" applyNumberFormat="1" applyFont="1" applyFill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10" fontId="26" fillId="2" borderId="1" xfId="0" applyNumberFormat="1" applyFont="1" applyFill="1" applyBorder="1" applyAlignment="1">
      <alignment horizontal="center" vertical="center"/>
    </xf>
    <xf numFmtId="169" fontId="26" fillId="0" borderId="1" xfId="0" applyNumberFormat="1" applyFont="1" applyBorder="1" applyAlignment="1">
      <alignment horizontal="center" vertical="center"/>
    </xf>
    <xf numFmtId="169" fontId="27" fillId="0" borderId="1" xfId="0" applyNumberFormat="1" applyFont="1" applyBorder="1" applyAlignment="1">
      <alignment horizontal="right" vertical="center"/>
    </xf>
    <xf numFmtId="10" fontId="26" fillId="0" borderId="1" xfId="0" applyNumberFormat="1" applyFont="1" applyBorder="1" applyAlignment="1">
      <alignment horizontal="center"/>
    </xf>
    <xf numFmtId="169" fontId="26" fillId="0" borderId="1" xfId="0" applyNumberFormat="1" applyFont="1" applyBorder="1"/>
    <xf numFmtId="169" fontId="26" fillId="0" borderId="0" xfId="0" applyNumberFormat="1" applyFont="1" applyBorder="1" applyAlignment="1">
      <alignment horizontal="right"/>
    </xf>
    <xf numFmtId="169" fontId="26" fillId="0" borderId="1" xfId="0" applyNumberFormat="1" applyFont="1" applyBorder="1" applyAlignment="1">
      <alignment horizontal="right"/>
    </xf>
    <xf numFmtId="10" fontId="26" fillId="0" borderId="1" xfId="5" applyNumberFormat="1" applyFont="1" applyBorder="1" applyAlignment="1">
      <alignment horizontal="right"/>
    </xf>
    <xf numFmtId="0" fontId="28" fillId="0" borderId="1" xfId="0" applyFont="1" applyBorder="1" applyAlignment="1">
      <alignment horizontal="left" vertical="center"/>
    </xf>
    <xf numFmtId="10" fontId="26" fillId="2" borderId="1" xfId="5" applyNumberFormat="1" applyFont="1" applyFill="1" applyBorder="1" applyAlignment="1">
      <alignment horizontal="center"/>
    </xf>
    <xf numFmtId="10" fontId="26" fillId="0" borderId="1" xfId="5" applyNumberFormat="1" applyFont="1" applyFill="1" applyBorder="1" applyAlignment="1">
      <alignment horizontal="center"/>
    </xf>
    <xf numFmtId="0" fontId="28" fillId="0" borderId="1" xfId="0" applyFont="1" applyBorder="1" applyAlignment="1">
      <alignment horizontal="left" vertical="center" wrapText="1"/>
    </xf>
    <xf numFmtId="10" fontId="26" fillId="0" borderId="1" xfId="0" applyNumberFormat="1" applyFont="1" applyFill="1" applyBorder="1" applyAlignment="1">
      <alignment horizontal="center"/>
    </xf>
    <xf numFmtId="10" fontId="25" fillId="0" borderId="1" xfId="0" applyNumberFormat="1" applyFont="1" applyBorder="1" applyAlignment="1">
      <alignment horizontal="center"/>
    </xf>
    <xf numFmtId="0" fontId="26" fillId="0" borderId="0" xfId="0" applyFont="1" applyAlignment="1">
      <alignment horizontal="left"/>
    </xf>
    <xf numFmtId="0" fontId="26" fillId="2" borderId="1" xfId="0" applyFont="1" applyFill="1" applyBorder="1" applyAlignment="1">
      <alignment horizontal="center"/>
    </xf>
    <xf numFmtId="169" fontId="26" fillId="2" borderId="1" xfId="0" applyNumberFormat="1" applyFont="1" applyFill="1" applyBorder="1" applyAlignment="1">
      <alignment horizontal="right"/>
    </xf>
    <xf numFmtId="0" fontId="26" fillId="0" borderId="5" xfId="0" applyFont="1" applyBorder="1" applyAlignment="1">
      <alignment horizontal="left"/>
    </xf>
    <xf numFmtId="169" fontId="26" fillId="0" borderId="1" xfId="0" applyNumberFormat="1" applyFont="1" applyFill="1" applyBorder="1" applyAlignment="1">
      <alignment horizontal="right"/>
    </xf>
    <xf numFmtId="169" fontId="25" fillId="0" borderId="1" xfId="0" applyNumberFormat="1" applyFont="1" applyBorder="1"/>
    <xf numFmtId="0" fontId="26" fillId="0" borderId="1" xfId="0" applyFont="1" applyFill="1" applyBorder="1" applyAlignment="1">
      <alignment horizontal="center"/>
    </xf>
    <xf numFmtId="167" fontId="26" fillId="2" borderId="1" xfId="0" applyNumberFormat="1" applyFont="1" applyFill="1" applyBorder="1" applyAlignment="1">
      <alignment horizontal="center"/>
    </xf>
    <xf numFmtId="169" fontId="26" fillId="0" borderId="4" xfId="0" applyNumberFormat="1" applyFont="1" applyBorder="1"/>
    <xf numFmtId="0" fontId="26" fillId="0" borderId="2" xfId="0" applyFont="1" applyBorder="1" applyAlignment="1">
      <alignment horizontal="center"/>
    </xf>
    <xf numFmtId="10" fontId="25" fillId="0" borderId="2" xfId="0" applyNumberFormat="1" applyFont="1" applyBorder="1" applyAlignment="1">
      <alignment horizontal="center"/>
    </xf>
    <xf numFmtId="169" fontId="25" fillId="0" borderId="2" xfId="0" applyNumberFormat="1" applyFont="1" applyBorder="1" applyAlignment="1">
      <alignment horizontal="center"/>
    </xf>
    <xf numFmtId="169" fontId="25" fillId="0" borderId="2" xfId="0" applyNumberFormat="1" applyFont="1" applyBorder="1" applyAlignment="1">
      <alignment horizontal="right"/>
    </xf>
    <xf numFmtId="4" fontId="26" fillId="0" borderId="1" xfId="0" applyNumberFormat="1" applyFont="1" applyBorder="1" applyAlignment="1">
      <alignment horizontal="center"/>
    </xf>
    <xf numFmtId="169" fontId="29" fillId="0" borderId="1" xfId="0" applyNumberFormat="1" applyFont="1" applyBorder="1" applyAlignment="1">
      <alignment horizontal="center"/>
    </xf>
    <xf numFmtId="0" fontId="26" fillId="0" borderId="0" xfId="0" applyFont="1" applyBorder="1" applyAlignment="1">
      <alignment horizontal="left"/>
    </xf>
    <xf numFmtId="169" fontId="25" fillId="0" borderId="0" xfId="0" applyNumberFormat="1" applyFont="1" applyBorder="1"/>
    <xf numFmtId="0" fontId="27" fillId="3" borderId="1" xfId="0" applyFont="1" applyFill="1" applyBorder="1" applyAlignment="1">
      <alignment horizontal="left"/>
    </xf>
    <xf numFmtId="0" fontId="27" fillId="3" borderId="1" xfId="0" applyFont="1" applyFill="1" applyBorder="1"/>
    <xf numFmtId="4" fontId="27" fillId="3" borderId="1" xfId="0" applyNumberFormat="1" applyFont="1" applyFill="1" applyBorder="1"/>
    <xf numFmtId="169" fontId="27" fillId="3" borderId="1" xfId="0" applyNumberFormat="1" applyFont="1" applyFill="1" applyBorder="1"/>
    <xf numFmtId="0" fontId="25" fillId="0" borderId="3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4" fontId="26" fillId="0" borderId="1" xfId="0" applyNumberFormat="1" applyFont="1" applyBorder="1"/>
    <xf numFmtId="1" fontId="26" fillId="0" borderId="1" xfId="0" applyNumberFormat="1" applyFont="1" applyBorder="1" applyAlignment="1">
      <alignment horizontal="center"/>
    </xf>
    <xf numFmtId="168" fontId="26" fillId="0" borderId="1" xfId="5" applyNumberFormat="1" applyFont="1" applyBorder="1" applyAlignment="1">
      <alignment horizontal="center"/>
    </xf>
    <xf numFmtId="0" fontId="26" fillId="0" borderId="4" xfId="0" applyFont="1" applyBorder="1" applyAlignment="1">
      <alignment horizontal="left"/>
    </xf>
    <xf numFmtId="0" fontId="26" fillId="0" borderId="4" xfId="0" applyFont="1" applyBorder="1"/>
    <xf numFmtId="0" fontId="26" fillId="0" borderId="4" xfId="0" applyFont="1" applyBorder="1" applyAlignment="1">
      <alignment horizontal="center"/>
    </xf>
    <xf numFmtId="169" fontId="26" fillId="0" borderId="4" xfId="0" applyNumberFormat="1" applyFont="1" applyBorder="1" applyAlignment="1">
      <alignment horizontal="center"/>
    </xf>
    <xf numFmtId="169" fontId="26" fillId="0" borderId="2" xfId="0" applyNumberFormat="1" applyFont="1" applyBorder="1" applyAlignment="1">
      <alignment horizontal="center"/>
    </xf>
    <xf numFmtId="4" fontId="26" fillId="0" borderId="2" xfId="0" applyNumberFormat="1" applyFont="1" applyBorder="1" applyAlignment="1">
      <alignment horizontal="center"/>
    </xf>
    <xf numFmtId="169" fontId="27" fillId="0" borderId="2" xfId="0" applyNumberFormat="1" applyFont="1" applyBorder="1"/>
    <xf numFmtId="0" fontId="27" fillId="0" borderId="0" xfId="0" applyFont="1" applyBorder="1" applyAlignment="1">
      <alignment horizontal="left"/>
    </xf>
    <xf numFmtId="0" fontId="27" fillId="0" borderId="0" xfId="0" applyFont="1" applyBorder="1"/>
    <xf numFmtId="0" fontId="26" fillId="0" borderId="0" xfId="0" applyFont="1" applyBorder="1" applyAlignment="1">
      <alignment horizontal="center"/>
    </xf>
    <xf numFmtId="4" fontId="26" fillId="0" borderId="0" xfId="0" applyNumberFormat="1" applyFont="1" applyBorder="1" applyAlignment="1">
      <alignment horizontal="center"/>
    </xf>
    <xf numFmtId="169" fontId="27" fillId="0" borderId="0" xfId="0" applyNumberFormat="1" applyFont="1" applyBorder="1"/>
    <xf numFmtId="4" fontId="25" fillId="0" borderId="1" xfId="0" applyNumberFormat="1" applyFont="1" applyBorder="1" applyAlignment="1">
      <alignment horizontal="center"/>
    </xf>
    <xf numFmtId="2" fontId="26" fillId="0" borderId="1" xfId="0" applyNumberFormat="1" applyFont="1" applyBorder="1" applyAlignment="1">
      <alignment horizontal="center"/>
    </xf>
    <xf numFmtId="0" fontId="26" fillId="0" borderId="2" xfId="0" applyFont="1" applyBorder="1" applyAlignment="1">
      <alignment wrapText="1"/>
    </xf>
    <xf numFmtId="0" fontId="26" fillId="0" borderId="2" xfId="0" applyFont="1" applyBorder="1" applyAlignment="1">
      <alignment horizontal="center" vertical="center"/>
    </xf>
    <xf numFmtId="2" fontId="26" fillId="2" borderId="2" xfId="0" applyNumberFormat="1" applyFont="1" applyFill="1" applyBorder="1" applyAlignment="1">
      <alignment horizontal="center" vertical="center"/>
    </xf>
    <xf numFmtId="169" fontId="26" fillId="0" borderId="2" xfId="0" applyNumberFormat="1" applyFont="1" applyBorder="1" applyAlignment="1">
      <alignment horizontal="center" vertical="center"/>
    </xf>
    <xf numFmtId="169" fontId="26" fillId="0" borderId="1" xfId="0" applyNumberFormat="1" applyFont="1" applyBorder="1" applyAlignment="1">
      <alignment vertical="center"/>
    </xf>
    <xf numFmtId="0" fontId="25" fillId="0" borderId="1" xfId="0" applyFont="1" applyFill="1" applyBorder="1" applyAlignment="1" applyProtection="1">
      <alignment horizontal="left"/>
    </xf>
    <xf numFmtId="169" fontId="27" fillId="0" borderId="1" xfId="0" applyNumberFormat="1" applyFont="1" applyBorder="1"/>
    <xf numFmtId="2" fontId="25" fillId="0" borderId="1" xfId="0" applyNumberFormat="1" applyFont="1" applyBorder="1"/>
    <xf numFmtId="4" fontId="26" fillId="2" borderId="4" xfId="0" applyNumberFormat="1" applyFont="1" applyFill="1" applyBorder="1" applyAlignment="1">
      <alignment horizontal="center"/>
    </xf>
    <xf numFmtId="4" fontId="26" fillId="0" borderId="4" xfId="0" applyNumberFormat="1" applyFont="1" applyBorder="1" applyAlignment="1">
      <alignment horizontal="center" vertical="center"/>
    </xf>
    <xf numFmtId="169" fontId="26" fillId="2" borderId="4" xfId="0" applyNumberFormat="1" applyFont="1" applyFill="1" applyBorder="1" applyAlignment="1">
      <alignment horizontal="center"/>
    </xf>
    <xf numFmtId="0" fontId="26" fillId="0" borderId="1" xfId="0" applyFont="1" applyBorder="1" applyAlignment="1">
      <alignment wrapText="1"/>
    </xf>
    <xf numFmtId="4" fontId="26" fillId="2" borderId="1" xfId="0" applyNumberFormat="1" applyFont="1" applyFill="1" applyBorder="1" applyAlignment="1">
      <alignment horizontal="center" vertical="center"/>
    </xf>
    <xf numFmtId="4" fontId="26" fillId="2" borderId="1" xfId="0" applyNumberFormat="1" applyFont="1" applyFill="1" applyBorder="1" applyAlignment="1">
      <alignment horizontal="center"/>
    </xf>
    <xf numFmtId="4" fontId="25" fillId="0" borderId="1" xfId="0" applyNumberFormat="1" applyFont="1" applyBorder="1"/>
    <xf numFmtId="169" fontId="26" fillId="0" borderId="1" xfId="2" applyNumberFormat="1" applyFont="1" applyBorder="1" applyAlignment="1">
      <alignment horizontal="center"/>
    </xf>
    <xf numFmtId="170" fontId="26" fillId="0" borderId="1" xfId="2" applyNumberFormat="1" applyFont="1" applyBorder="1" applyAlignment="1">
      <alignment horizontal="center"/>
    </xf>
    <xf numFmtId="10" fontId="26" fillId="0" borderId="4" xfId="6" applyNumberFormat="1" applyFont="1" applyBorder="1" applyAlignment="1">
      <alignment horizontal="center"/>
    </xf>
    <xf numFmtId="0" fontId="26" fillId="0" borderId="0" xfId="0" applyFont="1"/>
    <xf numFmtId="169" fontId="26" fillId="0" borderId="1" xfId="2" applyNumberFormat="1" applyFont="1" applyBorder="1" applyAlignment="1">
      <alignment horizontal="right"/>
    </xf>
    <xf numFmtId="0" fontId="27" fillId="3" borderId="1" xfId="0" applyFont="1" applyFill="1" applyBorder="1" applyAlignment="1">
      <alignment horizontal="center"/>
    </xf>
    <xf numFmtId="4" fontId="27" fillId="3" borderId="1" xfId="0" applyNumberFormat="1" applyFont="1" applyFill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 applyBorder="1" applyAlignment="1">
      <alignment horizontal="center"/>
    </xf>
    <xf numFmtId="4" fontId="27" fillId="0" borderId="0" xfId="0" applyNumberFormat="1" applyFont="1" applyFill="1" applyBorder="1" applyAlignment="1">
      <alignment horizontal="center"/>
    </xf>
    <xf numFmtId="169" fontId="27" fillId="0" borderId="0" xfId="0" applyNumberFormat="1" applyFont="1" applyFill="1" applyBorder="1"/>
    <xf numFmtId="0" fontId="25" fillId="0" borderId="1" xfId="0" applyFont="1" applyFill="1" applyBorder="1" applyAlignment="1">
      <alignment horizontal="left" vertical="center"/>
    </xf>
    <xf numFmtId="0" fontId="25" fillId="0" borderId="1" xfId="0" applyFont="1" applyFill="1" applyBorder="1" applyAlignment="1">
      <alignment vertical="center"/>
    </xf>
    <xf numFmtId="0" fontId="27" fillId="0" borderId="1" xfId="0" applyFont="1" applyFill="1" applyBorder="1"/>
    <xf numFmtId="0" fontId="27" fillId="0" borderId="1" xfId="0" applyFont="1" applyFill="1" applyBorder="1" applyAlignment="1">
      <alignment horizontal="center"/>
    </xf>
    <xf numFmtId="4" fontId="27" fillId="0" borderId="1" xfId="0" applyNumberFormat="1" applyFont="1" applyFill="1" applyBorder="1" applyAlignment="1">
      <alignment horizontal="center"/>
    </xf>
    <xf numFmtId="169" fontId="27" fillId="0" borderId="1" xfId="0" applyNumberFormat="1" applyFont="1" applyFill="1" applyBorder="1"/>
    <xf numFmtId="0" fontId="27" fillId="0" borderId="0" xfId="0" applyFont="1" applyBorder="1" applyAlignment="1">
      <alignment horizontal="center"/>
    </xf>
    <xf numFmtId="4" fontId="27" fillId="0" borderId="0" xfId="0" applyNumberFormat="1" applyFont="1" applyBorder="1" applyAlignment="1">
      <alignment horizontal="center"/>
    </xf>
    <xf numFmtId="0" fontId="25" fillId="4" borderId="1" xfId="0" applyFont="1" applyFill="1" applyBorder="1" applyAlignment="1">
      <alignment horizontal="left" vertical="center"/>
    </xf>
    <xf numFmtId="0" fontId="25" fillId="4" borderId="1" xfId="0" applyFont="1" applyFill="1" applyBorder="1" applyAlignment="1">
      <alignment vertical="center"/>
    </xf>
    <xf numFmtId="169" fontId="25" fillId="4" borderId="1" xfId="0" applyNumberFormat="1" applyFont="1" applyFill="1" applyBorder="1" applyAlignment="1">
      <alignment vertical="center"/>
    </xf>
    <xf numFmtId="0" fontId="25" fillId="0" borderId="0" xfId="0" applyFont="1" applyFill="1" applyBorder="1" applyAlignment="1">
      <alignment horizontal="left" vertical="center"/>
    </xf>
    <xf numFmtId="0" fontId="25" fillId="0" borderId="0" xfId="0" applyFont="1" applyFill="1" applyBorder="1" applyAlignment="1">
      <alignment vertical="center"/>
    </xf>
    <xf numFmtId="169" fontId="25" fillId="0" borderId="0" xfId="0" applyNumberFormat="1" applyFont="1" applyFill="1" applyBorder="1" applyAlignment="1">
      <alignment vertical="center"/>
    </xf>
    <xf numFmtId="16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center" vertical="center"/>
    </xf>
    <xf numFmtId="0" fontId="16" fillId="0" borderId="0" xfId="0" applyFont="1" applyFill="1" applyBorder="1"/>
    <xf numFmtId="169" fontId="16" fillId="0" borderId="0" xfId="0" applyNumberFormat="1" applyFont="1" applyFill="1" applyBorder="1"/>
    <xf numFmtId="0" fontId="16" fillId="0" borderId="0" xfId="0" applyFont="1" applyFill="1" applyBorder="1" applyAlignment="1"/>
    <xf numFmtId="0" fontId="16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center"/>
    </xf>
    <xf numFmtId="169" fontId="16" fillId="0" borderId="0" xfId="0" applyNumberFormat="1" applyFont="1" applyFill="1" applyBorder="1" applyAlignment="1"/>
    <xf numFmtId="10" fontId="16" fillId="0" borderId="0" xfId="5" applyNumberFormat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2" fontId="26" fillId="0" borderId="0" xfId="0" applyNumberFormat="1" applyFont="1"/>
    <xf numFmtId="0" fontId="26" fillId="0" borderId="0" xfId="0" applyFont="1" applyAlignment="1">
      <alignment horizontal="right"/>
    </xf>
    <xf numFmtId="2" fontId="16" fillId="0" borderId="0" xfId="0" applyNumberFormat="1" applyFont="1"/>
    <xf numFmtId="169" fontId="26" fillId="0" borderId="0" xfId="0" applyNumberFormat="1" applyFont="1"/>
    <xf numFmtId="0" fontId="20" fillId="0" borderId="0" xfId="0" applyFont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169" fontId="3" fillId="0" borderId="1" xfId="0" applyNumberFormat="1" applyFont="1" applyFill="1" applyBorder="1" applyAlignment="1"/>
    <xf numFmtId="10" fontId="3" fillId="0" borderId="1" xfId="5" applyNumberFormat="1" applyFont="1" applyFill="1" applyBorder="1" applyAlignment="1">
      <alignment horizontal="center"/>
    </xf>
    <xf numFmtId="0" fontId="30" fillId="0" borderId="0" xfId="0" applyFont="1"/>
    <xf numFmtId="171" fontId="30" fillId="0" borderId="0" xfId="0" applyNumberFormat="1" applyFont="1"/>
    <xf numFmtId="0" fontId="30" fillId="0" borderId="0" xfId="0" applyFont="1" applyBorder="1"/>
    <xf numFmtId="0" fontId="20" fillId="2" borderId="1" xfId="0" applyFont="1" applyFill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0" fillId="2" borderId="5" xfId="0" applyFont="1" applyFill="1" applyBorder="1" applyAlignment="1">
      <alignment horizontal="center"/>
    </xf>
    <xf numFmtId="0" fontId="20" fillId="2" borderId="6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 wrapText="1"/>
    </xf>
    <xf numFmtId="164" fontId="20" fillId="2" borderId="1" xfId="0" applyNumberFormat="1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19" fillId="0" borderId="0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 vertical="center" wrapText="1"/>
    </xf>
    <xf numFmtId="0" fontId="20" fillId="2" borderId="5" xfId="0" applyFont="1" applyFill="1" applyBorder="1" applyAlignment="1">
      <alignment horizontal="center" wrapText="1"/>
    </xf>
    <xf numFmtId="0" fontId="20" fillId="2" borderId="6" xfId="0" applyFont="1" applyFill="1" applyBorder="1" applyAlignment="1">
      <alignment horizontal="center" wrapText="1"/>
    </xf>
    <xf numFmtId="0" fontId="20" fillId="2" borderId="7" xfId="0" applyFont="1" applyFill="1" applyBorder="1" applyAlignment="1">
      <alignment horizont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31" fillId="0" borderId="0" xfId="0" applyFont="1" applyAlignment="1">
      <alignment horizontal="center" wrapText="1"/>
    </xf>
    <xf numFmtId="0" fontId="10" fillId="3" borderId="8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left" wrapText="1"/>
    </xf>
    <xf numFmtId="0" fontId="26" fillId="2" borderId="5" xfId="0" applyFont="1" applyFill="1" applyBorder="1" applyAlignment="1">
      <alignment horizontal="center"/>
    </xf>
    <xf numFmtId="0" fontId="26" fillId="2" borderId="6" xfId="0" applyFont="1" applyFill="1" applyBorder="1" applyAlignment="1">
      <alignment horizontal="center"/>
    </xf>
    <xf numFmtId="0" fontId="26" fillId="2" borderId="7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3" borderId="8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26" fillId="2" borderId="5" xfId="0" applyFont="1" applyFill="1" applyBorder="1" applyAlignment="1">
      <alignment horizontal="center" wrapText="1"/>
    </xf>
    <xf numFmtId="0" fontId="26" fillId="2" borderId="6" xfId="0" applyFont="1" applyFill="1" applyBorder="1" applyAlignment="1">
      <alignment horizontal="center" wrapText="1"/>
    </xf>
    <xf numFmtId="0" fontId="26" fillId="2" borderId="7" xfId="0" applyFont="1" applyFill="1" applyBorder="1" applyAlignment="1">
      <alignment horizontal="center" wrapText="1"/>
    </xf>
    <xf numFmtId="0" fontId="26" fillId="0" borderId="0" xfId="0" applyFont="1" applyAlignment="1">
      <alignment horizontal="center" vertical="center" wrapText="1"/>
    </xf>
    <xf numFmtId="0" fontId="26" fillId="2" borderId="1" xfId="0" applyFont="1" applyFill="1" applyBorder="1" applyAlignment="1">
      <alignment horizontal="center"/>
    </xf>
    <xf numFmtId="164" fontId="26" fillId="2" borderId="1" xfId="0" applyNumberFormat="1" applyFont="1" applyFill="1" applyBorder="1" applyAlignment="1">
      <alignment horizontal="center"/>
    </xf>
    <xf numFmtId="0" fontId="30" fillId="0" borderId="0" xfId="0" applyFont="1" applyAlignment="1">
      <alignment wrapText="1"/>
    </xf>
  </cellXfs>
  <cellStyles count="12">
    <cellStyle name="Hyperlink 2" xfId="1"/>
    <cellStyle name="Moeda 2" xfId="2"/>
    <cellStyle name="Normal" xfId="0" builtinId="0"/>
    <cellStyle name="Normal 2" xfId="3"/>
    <cellStyle name="Normal 2 2 2" xfId="4"/>
    <cellStyle name="Porcentagem" xfId="5" builtinId="5"/>
    <cellStyle name="Porcentagem 2" xfId="6"/>
    <cellStyle name="Porcentagem 3" xfId="7"/>
    <cellStyle name="Separador de milhares 2" xfId="8"/>
    <cellStyle name="Separador de milhares 3" xfId="9"/>
    <cellStyle name="Separador de milhares 4" xfId="10"/>
    <cellStyle name="Vírgula 2" xfId="11"/>
  </cellStyles>
  <dxfs count="1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6"/>
  <sheetViews>
    <sheetView showGridLines="0" view="pageBreakPreview" topLeftCell="A145" zoomScale="85" zoomScaleNormal="70" zoomScaleSheetLayoutView="85" zoomScalePageLayoutView="90" workbookViewId="0">
      <selection activeCell="H159" sqref="H159"/>
    </sheetView>
  </sheetViews>
  <sheetFormatPr defaultRowHeight="15"/>
  <cols>
    <col min="1" max="1" width="6.42578125" style="135" customWidth="1"/>
    <col min="2" max="2" width="13.7109375" style="135" customWidth="1"/>
    <col min="3" max="3" width="46.140625" style="81" customWidth="1"/>
    <col min="4" max="4" width="15.85546875" style="81" customWidth="1"/>
    <col min="5" max="5" width="14.140625" style="81" customWidth="1"/>
    <col min="6" max="6" width="17.140625" style="81" customWidth="1"/>
    <col min="7" max="7" width="19.7109375" style="81" customWidth="1"/>
    <col min="8" max="8" width="22.7109375" style="100" customWidth="1"/>
    <col min="9" max="9" width="13.7109375" style="81" bestFit="1" customWidth="1"/>
    <col min="10" max="10" width="19.5703125" style="81" bestFit="1" customWidth="1"/>
    <col min="11" max="11" width="14.7109375" style="81" bestFit="1" customWidth="1"/>
    <col min="12" max="13" width="9.140625" style="81"/>
    <col min="14" max="14" width="11.140625" style="81" customWidth="1"/>
    <col min="15" max="15" width="5.5703125" style="81" customWidth="1"/>
    <col min="16" max="16" width="14.7109375" style="81" customWidth="1"/>
    <col min="17" max="16384" width="9.140625" style="81"/>
  </cols>
  <sheetData>
    <row r="1" spans="1:11" ht="25.5" customHeight="1">
      <c r="A1" s="348" t="s">
        <v>100</v>
      </c>
      <c r="B1" s="348"/>
      <c r="C1" s="348"/>
      <c r="D1" s="348"/>
      <c r="E1" s="348"/>
      <c r="F1" s="348"/>
      <c r="G1" s="348"/>
      <c r="H1" s="348"/>
    </row>
    <row r="2" spans="1:11" ht="79.5" customHeight="1" thickBot="1">
      <c r="A2" s="348" t="s">
        <v>157</v>
      </c>
      <c r="B2" s="348"/>
      <c r="C2" s="348"/>
      <c r="D2" s="348"/>
      <c r="E2" s="348"/>
      <c r="F2" s="348"/>
      <c r="G2" s="348"/>
      <c r="H2" s="348"/>
    </row>
    <row r="3" spans="1:11" ht="15.95" customHeight="1" thickBot="1">
      <c r="A3" s="349" t="s">
        <v>0</v>
      </c>
      <c r="B3" s="349"/>
      <c r="C3" s="349"/>
      <c r="D3" s="349"/>
      <c r="E3" s="349"/>
      <c r="F3" s="349"/>
      <c r="G3" s="349"/>
      <c r="H3" s="349"/>
    </row>
    <row r="4" spans="1:11" ht="15.95" customHeight="1">
      <c r="A4" s="122" t="s">
        <v>107</v>
      </c>
      <c r="B4" s="122"/>
      <c r="C4" s="6"/>
      <c r="D4" s="4"/>
      <c r="E4" s="4"/>
      <c r="F4" s="4"/>
      <c r="G4" s="4"/>
      <c r="H4" s="5"/>
    </row>
    <row r="5" spans="1:11" ht="15.95" customHeight="1">
      <c r="A5" s="345" t="s">
        <v>158</v>
      </c>
      <c r="B5" s="345"/>
      <c r="C5" s="345"/>
      <c r="D5" s="345"/>
      <c r="E5" s="342" t="s">
        <v>159</v>
      </c>
      <c r="F5" s="343"/>
      <c r="G5" s="343"/>
      <c r="H5" s="344"/>
      <c r="J5" s="81" t="s">
        <v>177</v>
      </c>
    </row>
    <row r="6" spans="1:11" ht="15.95" customHeight="1">
      <c r="A6" s="350" t="s">
        <v>64</v>
      </c>
      <c r="B6" s="350"/>
      <c r="C6" s="350"/>
      <c r="D6" s="350"/>
      <c r="E6" s="351" t="s">
        <v>151</v>
      </c>
      <c r="F6" s="352"/>
      <c r="G6" s="352"/>
      <c r="H6" s="353"/>
      <c r="J6" s="81" t="s">
        <v>179</v>
      </c>
    </row>
    <row r="7" spans="1:11" ht="15.95" customHeight="1">
      <c r="A7" s="345" t="s">
        <v>65</v>
      </c>
      <c r="B7" s="345"/>
      <c r="C7" s="345"/>
      <c r="D7" s="345"/>
      <c r="E7" s="342" t="s">
        <v>66</v>
      </c>
      <c r="F7" s="343"/>
      <c r="G7" s="343"/>
      <c r="H7" s="344"/>
      <c r="J7" s="81" t="s">
        <v>180</v>
      </c>
    </row>
    <row r="8" spans="1:11" ht="15.95" customHeight="1">
      <c r="A8" s="345" t="s">
        <v>145</v>
      </c>
      <c r="B8" s="345"/>
      <c r="C8" s="345"/>
      <c r="D8" s="345"/>
      <c r="E8" s="339" t="s">
        <v>146</v>
      </c>
      <c r="F8" s="339"/>
      <c r="G8" s="339"/>
      <c r="H8" s="339"/>
      <c r="J8" s="81" t="s">
        <v>178</v>
      </c>
    </row>
    <row r="9" spans="1:11" ht="15.95" customHeight="1">
      <c r="A9" s="345" t="s">
        <v>67</v>
      </c>
      <c r="B9" s="345"/>
      <c r="C9" s="345"/>
      <c r="D9" s="345"/>
      <c r="E9" s="346">
        <v>1987.86</v>
      </c>
      <c r="F9" s="339"/>
      <c r="G9" s="339"/>
      <c r="H9" s="339"/>
      <c r="K9" s="144"/>
    </row>
    <row r="10" spans="1:11" ht="15.95" customHeight="1">
      <c r="A10" s="140"/>
      <c r="B10" s="140"/>
      <c r="C10" s="141"/>
      <c r="D10" s="142"/>
      <c r="E10" s="142"/>
      <c r="F10" s="142"/>
      <c r="G10" s="142"/>
      <c r="H10" s="143"/>
    </row>
    <row r="11" spans="1:11" ht="15.95" customHeight="1">
      <c r="A11" s="123" t="s">
        <v>55</v>
      </c>
      <c r="B11" s="123"/>
      <c r="C11" s="7"/>
      <c r="D11" s="8"/>
      <c r="E11" s="8"/>
      <c r="F11" s="8"/>
      <c r="G11" s="8"/>
      <c r="H11" s="9"/>
    </row>
    <row r="12" spans="1:11" ht="15.95" customHeight="1">
      <c r="A12" s="119" t="s">
        <v>1</v>
      </c>
      <c r="B12" s="119"/>
      <c r="C12" s="10"/>
      <c r="D12" s="10" t="s">
        <v>2</v>
      </c>
      <c r="E12" s="10" t="s">
        <v>3</v>
      </c>
      <c r="F12" s="10" t="s">
        <v>115</v>
      </c>
      <c r="G12" s="10" t="s">
        <v>5</v>
      </c>
      <c r="H12" s="11" t="s">
        <v>20</v>
      </c>
    </row>
    <row r="13" spans="1:11" ht="15.95" customHeight="1">
      <c r="A13" s="119" t="s">
        <v>6</v>
      </c>
      <c r="B13" s="119"/>
      <c r="C13" s="3"/>
      <c r="D13" s="10" t="s">
        <v>23</v>
      </c>
      <c r="E13" s="10">
        <v>220</v>
      </c>
      <c r="F13" s="11">
        <f>E9/220</f>
        <v>9.0357272727272715</v>
      </c>
      <c r="G13" s="11">
        <f>F13*E13</f>
        <v>1987.8599999999997</v>
      </c>
      <c r="H13" s="11"/>
    </row>
    <row r="14" spans="1:11" ht="15.95" customHeight="1">
      <c r="A14" s="124" t="s">
        <v>63</v>
      </c>
      <c r="B14" s="124"/>
      <c r="C14" s="12"/>
      <c r="D14" s="10" t="s">
        <v>23</v>
      </c>
      <c r="E14" s="13">
        <v>3.67</v>
      </c>
      <c r="F14" s="11">
        <f>F13*2</f>
        <v>18.071454545454543</v>
      </c>
      <c r="G14" s="11">
        <f>F14*E14</f>
        <v>66.322238181818165</v>
      </c>
      <c r="H14" s="11"/>
    </row>
    <row r="15" spans="1:11" ht="15.95" customHeight="1">
      <c r="A15" s="34" t="s">
        <v>71</v>
      </c>
      <c r="B15" s="34"/>
      <c r="C15" s="14"/>
      <c r="D15" s="10" t="s">
        <v>23</v>
      </c>
      <c r="E15" s="13">
        <v>0</v>
      </c>
      <c r="F15" s="11">
        <f>F13*1.5</f>
        <v>13.553590909090907</v>
      </c>
      <c r="G15" s="11">
        <f>F15*E15</f>
        <v>0</v>
      </c>
      <c r="H15" s="11"/>
    </row>
    <row r="16" spans="1:11" ht="15.95" customHeight="1">
      <c r="A16" s="125" t="s">
        <v>22</v>
      </c>
      <c r="B16" s="125"/>
      <c r="C16" s="15"/>
      <c r="D16" s="10" t="s">
        <v>21</v>
      </c>
      <c r="E16" s="17"/>
      <c r="F16" s="18"/>
      <c r="G16" s="18">
        <f>63/302*(G14+G15)</f>
        <v>13.835433792895843</v>
      </c>
      <c r="H16" s="18"/>
    </row>
    <row r="17" spans="1:15" ht="15.95" customHeight="1">
      <c r="A17" s="119" t="s">
        <v>69</v>
      </c>
      <c r="B17" s="119"/>
      <c r="C17" s="3"/>
      <c r="D17" s="10" t="s">
        <v>21</v>
      </c>
      <c r="E17" s="10">
        <v>1</v>
      </c>
      <c r="F17" s="19">
        <v>1987.86</v>
      </c>
      <c r="G17" s="94"/>
      <c r="H17" s="5"/>
    </row>
    <row r="18" spans="1:15" ht="15.95" customHeight="1">
      <c r="A18" s="119" t="s">
        <v>52</v>
      </c>
      <c r="B18" s="119"/>
      <c r="C18" s="3"/>
      <c r="D18" s="10" t="s">
        <v>7</v>
      </c>
      <c r="E18" s="173">
        <v>20</v>
      </c>
      <c r="F18" s="19">
        <f>F17+G14+G15+G16</f>
        <v>2068.0176719747137</v>
      </c>
      <c r="G18" s="11">
        <f>F18*E18%</f>
        <v>413.60353439494276</v>
      </c>
      <c r="H18" s="11"/>
    </row>
    <row r="19" spans="1:15" ht="15.95" customHeight="1">
      <c r="A19" s="119" t="s">
        <v>72</v>
      </c>
      <c r="B19" s="119"/>
      <c r="C19" s="3"/>
      <c r="D19" s="10" t="s">
        <v>54</v>
      </c>
      <c r="E19" s="10">
        <v>1</v>
      </c>
      <c r="F19" s="11">
        <f>SUM(G13:G18)</f>
        <v>2481.6212063696566</v>
      </c>
      <c r="G19" s="11">
        <f>F19*E19</f>
        <v>2481.6212063696566</v>
      </c>
      <c r="H19" s="11"/>
    </row>
    <row r="20" spans="1:15" ht="15.95" customHeight="1">
      <c r="A20" s="41" t="s">
        <v>25</v>
      </c>
      <c r="B20" s="41"/>
      <c r="C20" s="20"/>
      <c r="D20" s="21"/>
      <c r="E20" s="21"/>
      <c r="F20" s="22"/>
      <c r="G20" s="22"/>
      <c r="H20" s="23">
        <f>G19</f>
        <v>2481.6212063696566</v>
      </c>
    </row>
    <row r="21" spans="1:15" ht="15.95" customHeight="1">
      <c r="A21" s="43"/>
      <c r="B21" s="43"/>
      <c r="C21" s="27"/>
      <c r="D21" s="24"/>
      <c r="E21" s="24"/>
      <c r="F21" s="25"/>
      <c r="G21" s="25"/>
      <c r="H21" s="26"/>
    </row>
    <row r="22" spans="1:15" ht="15.95" customHeight="1">
      <c r="A22" s="41" t="s">
        <v>26</v>
      </c>
      <c r="B22" s="41"/>
      <c r="C22" s="20"/>
      <c r="D22" s="24"/>
      <c r="E22" s="24"/>
      <c r="F22" s="25"/>
      <c r="G22" s="25"/>
      <c r="H22" s="26"/>
    </row>
    <row r="23" spans="1:15" ht="15.95" customHeight="1">
      <c r="A23" s="119" t="s">
        <v>1</v>
      </c>
      <c r="B23" s="119"/>
      <c r="C23" s="10"/>
      <c r="D23" s="10" t="s">
        <v>2</v>
      </c>
      <c r="E23" s="10" t="s">
        <v>3</v>
      </c>
      <c r="F23" s="10" t="s">
        <v>115</v>
      </c>
      <c r="G23" s="10" t="s">
        <v>5</v>
      </c>
      <c r="H23" s="11" t="s">
        <v>20</v>
      </c>
    </row>
    <row r="24" spans="1:15" ht="15.95" customHeight="1">
      <c r="A24" s="43" t="s">
        <v>27</v>
      </c>
      <c r="B24" s="43"/>
      <c r="C24" s="27"/>
      <c r="D24" s="24"/>
      <c r="E24" s="24"/>
      <c r="F24" s="25"/>
      <c r="G24" s="25"/>
      <c r="H24" s="26"/>
    </row>
    <row r="25" spans="1:15" ht="15.95" customHeight="1">
      <c r="A25" s="119" t="s">
        <v>28</v>
      </c>
      <c r="B25" s="119"/>
      <c r="C25" s="3"/>
      <c r="D25" s="10" t="s">
        <v>7</v>
      </c>
      <c r="E25" s="28">
        <v>0.2</v>
      </c>
      <c r="F25" s="11"/>
      <c r="G25" s="11">
        <f>$H$20*E25</f>
        <v>496.32424127393136</v>
      </c>
      <c r="H25" s="26"/>
    </row>
    <row r="26" spans="1:15" ht="15.95" customHeight="1">
      <c r="A26" s="119" t="s">
        <v>125</v>
      </c>
      <c r="B26" s="119"/>
      <c r="C26" s="3"/>
      <c r="D26" s="10" t="s">
        <v>7</v>
      </c>
      <c r="E26" s="28">
        <v>1.4999999999999999E-2</v>
      </c>
      <c r="F26" s="11"/>
      <c r="G26" s="11">
        <f t="shared" ref="G26:G32" si="0">$H$20*E26</f>
        <v>37.224318095544845</v>
      </c>
      <c r="H26" s="26"/>
      <c r="J26" s="145"/>
    </row>
    <row r="27" spans="1:15" ht="15.95" customHeight="1">
      <c r="A27" s="119" t="s">
        <v>126</v>
      </c>
      <c r="B27" s="119"/>
      <c r="C27" s="3"/>
      <c r="D27" s="10" t="s">
        <v>7</v>
      </c>
      <c r="E27" s="28">
        <v>0.01</v>
      </c>
      <c r="F27" s="11"/>
      <c r="G27" s="11">
        <f t="shared" si="0"/>
        <v>24.816212063696568</v>
      </c>
      <c r="H27" s="26"/>
      <c r="J27" s="145"/>
      <c r="O27" s="145"/>
    </row>
    <row r="28" spans="1:15" ht="15.95" customHeight="1">
      <c r="A28" s="119" t="s">
        <v>127</v>
      </c>
      <c r="B28" s="119"/>
      <c r="C28" s="3"/>
      <c r="D28" s="10" t="s">
        <v>7</v>
      </c>
      <c r="E28" s="29">
        <v>2E-3</v>
      </c>
      <c r="F28" s="11"/>
      <c r="G28" s="11">
        <f t="shared" si="0"/>
        <v>4.9632424127393131</v>
      </c>
      <c r="H28" s="26"/>
      <c r="J28" s="145"/>
      <c r="O28" s="145"/>
    </row>
    <row r="29" spans="1:15" ht="15.95" customHeight="1">
      <c r="A29" s="119" t="s">
        <v>128</v>
      </c>
      <c r="B29" s="119"/>
      <c r="C29" s="3"/>
      <c r="D29" s="10" t="s">
        <v>7</v>
      </c>
      <c r="E29" s="28">
        <v>6.0000000000000001E-3</v>
      </c>
      <c r="F29" s="11"/>
      <c r="G29" s="11">
        <f t="shared" si="0"/>
        <v>14.88972723821794</v>
      </c>
      <c r="H29" s="26"/>
      <c r="J29" s="145"/>
      <c r="O29" s="145"/>
    </row>
    <row r="30" spans="1:15" ht="15.95" customHeight="1">
      <c r="A30" s="119" t="s">
        <v>129</v>
      </c>
      <c r="B30" s="119"/>
      <c r="C30" s="3"/>
      <c r="D30" s="10" t="s">
        <v>7</v>
      </c>
      <c r="E30" s="28">
        <v>2.5000000000000001E-2</v>
      </c>
      <c r="F30" s="11"/>
      <c r="G30" s="11">
        <f t="shared" si="0"/>
        <v>62.04053015924142</v>
      </c>
      <c r="H30" s="26"/>
      <c r="J30" s="145"/>
      <c r="O30" s="145"/>
    </row>
    <row r="31" spans="1:15" ht="15.95" customHeight="1">
      <c r="A31" s="119" t="s">
        <v>130</v>
      </c>
      <c r="B31" s="119"/>
      <c r="C31" s="119"/>
      <c r="D31" s="10" t="s">
        <v>7</v>
      </c>
      <c r="E31" s="29">
        <v>0.03</v>
      </c>
      <c r="F31" s="11"/>
      <c r="G31" s="11">
        <f t="shared" si="0"/>
        <v>74.44863619108969</v>
      </c>
      <c r="H31" s="26"/>
      <c r="J31" s="145"/>
      <c r="O31" s="145"/>
    </row>
    <row r="32" spans="1:15" ht="14.25" customHeight="1">
      <c r="A32" s="119" t="s">
        <v>131</v>
      </c>
      <c r="B32" s="119"/>
      <c r="C32" s="3"/>
      <c r="D32" s="45" t="s">
        <v>7</v>
      </c>
      <c r="E32" s="76">
        <v>0.08</v>
      </c>
      <c r="F32" s="49"/>
      <c r="G32" s="49">
        <f t="shared" si="0"/>
        <v>198.52969650957255</v>
      </c>
      <c r="H32" s="77"/>
      <c r="J32" s="145"/>
      <c r="O32" s="145"/>
    </row>
    <row r="33" spans="1:15" ht="15.95" customHeight="1">
      <c r="A33" s="119" t="s">
        <v>29</v>
      </c>
      <c r="B33" s="119"/>
      <c r="C33" s="3"/>
      <c r="D33" s="10" t="s">
        <v>7</v>
      </c>
      <c r="E33" s="30">
        <f>SUM(E25:E32)</f>
        <v>0.36800000000000005</v>
      </c>
      <c r="F33" s="11"/>
      <c r="G33" s="11">
        <f>SUM(G25:G32)</f>
        <v>913.2366039440335</v>
      </c>
      <c r="H33" s="31"/>
      <c r="J33" s="145"/>
      <c r="O33" s="145"/>
    </row>
    <row r="34" spans="1:15" ht="15.95" customHeight="1">
      <c r="A34" s="119"/>
      <c r="B34" s="119"/>
      <c r="C34" s="3"/>
      <c r="D34" s="21"/>
      <c r="E34" s="21"/>
      <c r="F34" s="22"/>
      <c r="G34" s="22"/>
      <c r="H34" s="32"/>
      <c r="J34" s="145"/>
      <c r="O34" s="145"/>
    </row>
    <row r="35" spans="1:15" ht="15.95" customHeight="1">
      <c r="A35" s="43" t="s">
        <v>30</v>
      </c>
      <c r="B35" s="43"/>
      <c r="C35" s="27"/>
      <c r="D35" s="21"/>
      <c r="E35" s="21"/>
      <c r="F35" s="22"/>
      <c r="G35" s="22"/>
      <c r="H35" s="33"/>
      <c r="J35" s="145"/>
      <c r="O35" s="145"/>
    </row>
    <row r="36" spans="1:15" ht="15.95" customHeight="1">
      <c r="A36" s="34" t="s">
        <v>31</v>
      </c>
      <c r="B36" s="34"/>
      <c r="C36" s="34"/>
      <c r="D36" s="10" t="s">
        <v>7</v>
      </c>
      <c r="E36" s="28">
        <v>6.1899999999999997E-2</v>
      </c>
      <c r="F36" s="11"/>
      <c r="G36" s="11">
        <f t="shared" ref="G36:G41" si="1">$H$20*E36</f>
        <v>153.61235267428174</v>
      </c>
      <c r="H36" s="33"/>
      <c r="J36" s="145"/>
      <c r="O36" s="145"/>
    </row>
    <row r="37" spans="1:15" ht="15.95" customHeight="1">
      <c r="A37" s="34" t="s">
        <v>32</v>
      </c>
      <c r="B37" s="34"/>
      <c r="C37" s="34"/>
      <c r="D37" s="10" t="s">
        <v>7</v>
      </c>
      <c r="E37" s="28">
        <v>8.3299999999999999E-2</v>
      </c>
      <c r="F37" s="11"/>
      <c r="G37" s="11">
        <f t="shared" si="1"/>
        <v>206.7190464905924</v>
      </c>
      <c r="H37" s="33"/>
      <c r="J37" s="145"/>
      <c r="O37" s="145"/>
    </row>
    <row r="38" spans="1:15" ht="15.95" customHeight="1">
      <c r="A38" s="34" t="s">
        <v>33</v>
      </c>
      <c r="B38" s="34"/>
      <c r="C38" s="34"/>
      <c r="D38" s="10" t="s">
        <v>7</v>
      </c>
      <c r="E38" s="28">
        <v>5.9999999999999995E-4</v>
      </c>
      <c r="F38" s="11"/>
      <c r="G38" s="11">
        <f t="shared" si="1"/>
        <v>1.4889727238217938</v>
      </c>
      <c r="H38" s="35"/>
      <c r="J38" s="145"/>
      <c r="O38" s="145"/>
    </row>
    <row r="39" spans="1:15" ht="15.95" customHeight="1">
      <c r="A39" s="34" t="s">
        <v>34</v>
      </c>
      <c r="B39" s="34"/>
      <c r="C39" s="34"/>
      <c r="D39" s="10" t="s">
        <v>7</v>
      </c>
      <c r="E39" s="29">
        <v>8.2000000000000007E-3</v>
      </c>
      <c r="F39" s="11"/>
      <c r="G39" s="11">
        <f t="shared" si="1"/>
        <v>20.349293892231188</v>
      </c>
      <c r="H39" s="33"/>
      <c r="J39" s="145"/>
      <c r="O39" s="145"/>
    </row>
    <row r="40" spans="1:15" ht="15.95" customHeight="1">
      <c r="A40" s="34" t="s">
        <v>35</v>
      </c>
      <c r="B40" s="34"/>
      <c r="C40" s="34"/>
      <c r="D40" s="10" t="s">
        <v>7</v>
      </c>
      <c r="E40" s="28">
        <v>3.0999999999999999E-3</v>
      </c>
      <c r="F40" s="11"/>
      <c r="G40" s="11">
        <f t="shared" si="1"/>
        <v>7.6930257397459352</v>
      </c>
      <c r="H40" s="33"/>
      <c r="J40" s="145"/>
      <c r="O40" s="145"/>
    </row>
    <row r="41" spans="1:15" ht="15.95" customHeight="1">
      <c r="A41" s="34" t="s">
        <v>36</v>
      </c>
      <c r="B41" s="34"/>
      <c r="C41" s="34"/>
      <c r="D41" s="10" t="s">
        <v>7</v>
      </c>
      <c r="E41" s="28">
        <v>1.66E-2</v>
      </c>
      <c r="F41" s="11"/>
      <c r="G41" s="11">
        <f t="shared" si="1"/>
        <v>41.194912025736301</v>
      </c>
      <c r="H41" s="33"/>
      <c r="J41" s="145"/>
      <c r="O41" s="145"/>
    </row>
    <row r="42" spans="1:15" ht="15.95" customHeight="1">
      <c r="A42" s="119" t="s">
        <v>37</v>
      </c>
      <c r="B42" s="119"/>
      <c r="C42" s="3"/>
      <c r="D42" s="21"/>
      <c r="E42" s="30">
        <f>SUM(E36:E41)</f>
        <v>0.17369999999999999</v>
      </c>
      <c r="F42" s="11"/>
      <c r="G42" s="11">
        <f>SUM(G36:G41)</f>
        <v>431.05760354640938</v>
      </c>
      <c r="H42" s="5"/>
      <c r="J42" s="145"/>
      <c r="O42" s="145"/>
    </row>
    <row r="43" spans="1:15" ht="15.95" customHeight="1">
      <c r="A43" s="41"/>
      <c r="B43" s="41"/>
      <c r="C43" s="21"/>
      <c r="D43" s="21"/>
      <c r="E43" s="21"/>
      <c r="F43" s="22"/>
      <c r="G43" s="11"/>
      <c r="H43" s="33"/>
      <c r="J43" s="145"/>
      <c r="O43" s="145"/>
    </row>
    <row r="44" spans="1:15" ht="15.95" customHeight="1">
      <c r="A44" s="43" t="s">
        <v>38</v>
      </c>
      <c r="B44" s="43"/>
      <c r="C44" s="27"/>
      <c r="D44" s="21"/>
      <c r="E44" s="21"/>
      <c r="F44" s="22"/>
      <c r="G44" s="11"/>
      <c r="H44" s="33"/>
      <c r="J44" s="145"/>
      <c r="O44" s="145"/>
    </row>
    <row r="45" spans="1:15" ht="15.95" customHeight="1">
      <c r="A45" s="36" t="s">
        <v>39</v>
      </c>
      <c r="B45" s="36"/>
      <c r="C45" s="36"/>
      <c r="D45" s="10" t="s">
        <v>7</v>
      </c>
      <c r="E45" s="37">
        <v>2.5600000000000001E-2</v>
      </c>
      <c r="F45" s="11"/>
      <c r="G45" s="11">
        <f>$H$20*E45</f>
        <v>63.529502883063216</v>
      </c>
      <c r="H45" s="33"/>
      <c r="J45" s="145"/>
      <c r="O45" s="145"/>
    </row>
    <row r="46" spans="1:15" ht="15.95" customHeight="1">
      <c r="A46" s="36" t="s">
        <v>40</v>
      </c>
      <c r="B46" s="36"/>
      <c r="C46" s="36"/>
      <c r="D46" s="10" t="s">
        <v>7</v>
      </c>
      <c r="E46" s="37">
        <v>4.9200000000000001E-2</v>
      </c>
      <c r="F46" s="11"/>
      <c r="G46" s="11">
        <f>$H$20*E46</f>
        <v>122.09576335338711</v>
      </c>
      <c r="H46" s="33"/>
      <c r="J46" s="145"/>
      <c r="O46" s="145"/>
    </row>
    <row r="47" spans="1:15" ht="15.95" customHeight="1">
      <c r="A47" s="36" t="s">
        <v>103</v>
      </c>
      <c r="B47" s="36"/>
      <c r="C47" s="36"/>
      <c r="D47" s="10" t="s">
        <v>7</v>
      </c>
      <c r="E47" s="37">
        <v>1.2999999999999999E-3</v>
      </c>
      <c r="F47" s="11"/>
      <c r="G47" s="11">
        <f>$H$20*E47</f>
        <v>3.2261075682805536</v>
      </c>
      <c r="H47" s="33"/>
      <c r="J47" s="145"/>
      <c r="O47" s="145"/>
    </row>
    <row r="48" spans="1:15" ht="15.95" customHeight="1">
      <c r="A48" s="36" t="s">
        <v>41</v>
      </c>
      <c r="B48" s="36"/>
      <c r="C48" s="36"/>
      <c r="D48" s="10" t="s">
        <v>7</v>
      </c>
      <c r="E48" s="37">
        <v>2.0500000000000001E-2</v>
      </c>
      <c r="F48" s="11"/>
      <c r="G48" s="11">
        <f>$H$20*E48</f>
        <v>50.873234730577963</v>
      </c>
      <c r="H48" s="33"/>
      <c r="J48" s="145"/>
      <c r="O48" s="145"/>
    </row>
    <row r="49" spans="1:15" ht="15.95" customHeight="1">
      <c r="A49" s="36" t="s">
        <v>42</v>
      </c>
      <c r="B49" s="36"/>
      <c r="C49" s="36"/>
      <c r="D49" s="10" t="s">
        <v>7</v>
      </c>
      <c r="E49" s="37">
        <v>1.8E-3</v>
      </c>
      <c r="F49" s="11"/>
      <c r="G49" s="11">
        <f>$H$20*E49</f>
        <v>4.4669181714653821</v>
      </c>
      <c r="H49" s="33"/>
      <c r="J49" s="145"/>
      <c r="O49" s="145"/>
    </row>
    <row r="50" spans="1:15" ht="15.95" customHeight="1">
      <c r="A50" s="119" t="s">
        <v>43</v>
      </c>
      <c r="B50" s="119"/>
      <c r="C50" s="3"/>
      <c r="D50" s="10"/>
      <c r="E50" s="30">
        <f>SUM(E45:E49)</f>
        <v>9.8400000000000001E-2</v>
      </c>
      <c r="F50" s="11"/>
      <c r="G50" s="11">
        <f>SUM(G45:G49)</f>
        <v>244.19152670677423</v>
      </c>
      <c r="H50" s="5"/>
      <c r="J50" s="145"/>
      <c r="O50" s="145"/>
    </row>
    <row r="51" spans="1:15" ht="15.95" customHeight="1">
      <c r="A51" s="41"/>
      <c r="B51" s="41"/>
      <c r="C51" s="21"/>
      <c r="D51" s="10"/>
      <c r="E51" s="21"/>
      <c r="F51" s="22"/>
      <c r="G51" s="11"/>
      <c r="H51" s="33"/>
      <c r="J51" s="145"/>
      <c r="O51" s="145"/>
    </row>
    <row r="52" spans="1:15" ht="15.95" customHeight="1">
      <c r="A52" s="43" t="s">
        <v>44</v>
      </c>
      <c r="B52" s="43"/>
      <c r="C52" s="27"/>
      <c r="D52" s="10"/>
      <c r="E52" s="21"/>
      <c r="F52" s="22"/>
      <c r="G52" s="11"/>
      <c r="H52" s="33"/>
      <c r="J52" s="145"/>
      <c r="O52" s="145"/>
    </row>
    <row r="53" spans="1:15" ht="15.95" customHeight="1">
      <c r="A53" s="36" t="s">
        <v>45</v>
      </c>
      <c r="B53" s="36"/>
      <c r="C53" s="36"/>
      <c r="D53" s="10" t="s">
        <v>7</v>
      </c>
      <c r="E53" s="38">
        <f>ROUND(E33*E42,4)</f>
        <v>6.3899999999999998E-2</v>
      </c>
      <c r="F53" s="11"/>
      <c r="G53" s="11">
        <f>$H$20*E53</f>
        <v>158.57559508702104</v>
      </c>
      <c r="H53" s="33"/>
      <c r="J53" s="145"/>
      <c r="O53" s="145"/>
    </row>
    <row r="54" spans="1:15" ht="15.95" customHeight="1">
      <c r="A54" s="39" t="s">
        <v>124</v>
      </c>
      <c r="B54" s="39"/>
      <c r="C54" s="39"/>
      <c r="D54" s="10" t="s">
        <v>7</v>
      </c>
      <c r="E54" s="38">
        <f>ROUND(E32*E45,4)</f>
        <v>2E-3</v>
      </c>
      <c r="F54" s="11"/>
      <c r="G54" s="11">
        <f>$H$20*E54</f>
        <v>4.9632424127393131</v>
      </c>
      <c r="H54" s="33"/>
      <c r="O54" s="145"/>
    </row>
    <row r="55" spans="1:15" ht="15.95" customHeight="1">
      <c r="A55" s="119" t="s">
        <v>46</v>
      </c>
      <c r="B55" s="119"/>
      <c r="C55" s="3"/>
      <c r="D55" s="10"/>
      <c r="E55" s="40">
        <f>SUM(E53:E54)</f>
        <v>6.59E-2</v>
      </c>
      <c r="F55" s="11"/>
      <c r="G55" s="11">
        <f>SUM(G53:G54)</f>
        <v>163.53883749976035</v>
      </c>
      <c r="H55" s="5"/>
      <c r="O55" s="145"/>
    </row>
    <row r="56" spans="1:15" ht="15.95" customHeight="1">
      <c r="A56" s="41"/>
      <c r="B56" s="41"/>
      <c r="C56" s="21"/>
      <c r="D56" s="10"/>
      <c r="E56" s="21"/>
      <c r="F56" s="11"/>
      <c r="G56" s="22"/>
      <c r="H56" s="23"/>
      <c r="O56" s="145"/>
    </row>
    <row r="57" spans="1:15" ht="15.95" customHeight="1">
      <c r="A57" s="41" t="s">
        <v>47</v>
      </c>
      <c r="B57" s="41"/>
      <c r="C57" s="41"/>
      <c r="D57" s="10"/>
      <c r="E57" s="42">
        <f>E55+E50+E42+E33</f>
        <v>0.70599999999999996</v>
      </c>
      <c r="F57" s="22"/>
      <c r="G57" s="22"/>
      <c r="H57" s="23">
        <f>G33+G42+G50+G55</f>
        <v>1752.0245716969775</v>
      </c>
      <c r="O57" s="145"/>
    </row>
    <row r="58" spans="1:15" ht="15.95" customHeight="1">
      <c r="A58" s="41"/>
      <c r="B58" s="41"/>
      <c r="C58" s="41"/>
      <c r="D58" s="10"/>
      <c r="E58" s="42"/>
      <c r="F58" s="22"/>
      <c r="G58" s="22"/>
      <c r="H58" s="23"/>
      <c r="O58" s="145"/>
    </row>
    <row r="59" spans="1:15" ht="15.95" customHeight="1">
      <c r="A59" s="41" t="s">
        <v>132</v>
      </c>
      <c r="B59" s="41"/>
      <c r="C59" s="41"/>
      <c r="D59" s="10"/>
      <c r="E59" s="42"/>
      <c r="F59" s="22"/>
      <c r="G59" s="22"/>
      <c r="H59" s="23"/>
      <c r="O59" s="145"/>
    </row>
    <row r="60" spans="1:15" ht="15.95" customHeight="1">
      <c r="A60" s="135" t="s">
        <v>153</v>
      </c>
      <c r="C60" s="167"/>
      <c r="D60" s="45" t="s">
        <v>133</v>
      </c>
      <c r="E60" s="168">
        <v>1</v>
      </c>
      <c r="F60" s="171">
        <v>441.81</v>
      </c>
      <c r="G60" s="169">
        <f>F60*E60</f>
        <v>441.81</v>
      </c>
      <c r="H60" s="170"/>
      <c r="O60" s="145"/>
    </row>
    <row r="61" spans="1:15" ht="15.95" customHeight="1">
      <c r="A61" s="146" t="s">
        <v>142</v>
      </c>
      <c r="B61" s="119"/>
      <c r="C61" s="3"/>
      <c r="D61" s="45" t="s">
        <v>133</v>
      </c>
      <c r="E61" s="46">
        <v>26</v>
      </c>
      <c r="F61" s="149">
        <v>16</v>
      </c>
      <c r="G61" s="147">
        <f>F61*E61</f>
        <v>416</v>
      </c>
      <c r="H61" s="33"/>
      <c r="O61" s="145"/>
    </row>
    <row r="62" spans="1:15" ht="15.95" customHeight="1">
      <c r="A62" s="119"/>
      <c r="B62" s="119"/>
      <c r="C62" s="3" t="s">
        <v>143</v>
      </c>
      <c r="D62" s="45" t="s">
        <v>7</v>
      </c>
      <c r="E62" s="46">
        <v>20</v>
      </c>
      <c r="F62" s="33">
        <f>G61</f>
        <v>416</v>
      </c>
      <c r="G62" s="33">
        <f>F62*-E62%</f>
        <v>-83.2</v>
      </c>
      <c r="H62" s="47"/>
      <c r="O62" s="145"/>
    </row>
    <row r="63" spans="1:15" ht="15.95" customHeight="1">
      <c r="A63" s="146" t="s">
        <v>135</v>
      </c>
      <c r="B63" s="119"/>
      <c r="C63" s="3"/>
      <c r="D63" s="45" t="s">
        <v>133</v>
      </c>
      <c r="E63" s="16">
        <v>1</v>
      </c>
      <c r="F63" s="149">
        <v>121.43</v>
      </c>
      <c r="G63" s="33">
        <f>F63*E63</f>
        <v>121.43</v>
      </c>
      <c r="H63" s="33"/>
      <c r="O63" s="145"/>
    </row>
    <row r="64" spans="1:15" ht="15.95" customHeight="1">
      <c r="C64" s="3" t="s">
        <v>144</v>
      </c>
      <c r="D64" s="45" t="s">
        <v>7</v>
      </c>
      <c r="E64" s="46">
        <v>20</v>
      </c>
      <c r="F64" s="33">
        <f>G63</f>
        <v>121.43</v>
      </c>
      <c r="G64" s="33">
        <f>F64*-E64%</f>
        <v>-24.286000000000001</v>
      </c>
      <c r="H64" s="47"/>
      <c r="O64" s="145"/>
    </row>
    <row r="65" spans="1:17" ht="15.95" customHeight="1">
      <c r="A65" s="146" t="s">
        <v>134</v>
      </c>
      <c r="B65" s="119"/>
      <c r="C65" s="3"/>
      <c r="D65" s="45" t="s">
        <v>133</v>
      </c>
      <c r="E65" s="16">
        <v>1</v>
      </c>
      <c r="F65" s="149">
        <v>10.210000000000001</v>
      </c>
      <c r="G65" s="33">
        <f>F65*E65</f>
        <v>10.210000000000001</v>
      </c>
      <c r="H65" s="31"/>
      <c r="O65" s="145"/>
    </row>
    <row r="66" spans="1:17" ht="15.95" customHeight="1">
      <c r="A66" s="119" t="s">
        <v>136</v>
      </c>
      <c r="B66" s="119"/>
      <c r="C66" s="3"/>
      <c r="D66" s="45" t="s">
        <v>137</v>
      </c>
      <c r="E66" s="148">
        <v>9</v>
      </c>
      <c r="F66" s="149">
        <v>84</v>
      </c>
      <c r="G66" s="147">
        <f>F66*E66/12</f>
        <v>63</v>
      </c>
      <c r="H66" s="47"/>
      <c r="O66" s="145"/>
    </row>
    <row r="67" spans="1:17" ht="15.95" customHeight="1">
      <c r="A67" s="119" t="s">
        <v>138</v>
      </c>
      <c r="B67" s="119"/>
      <c r="C67" s="3"/>
      <c r="D67" s="45" t="s">
        <v>137</v>
      </c>
      <c r="E67" s="148">
        <v>0</v>
      </c>
      <c r="F67" s="149">
        <v>0</v>
      </c>
      <c r="G67" s="33">
        <f>F67*E67/12</f>
        <v>0</v>
      </c>
      <c r="H67" s="31"/>
      <c r="O67" s="145"/>
    </row>
    <row r="68" spans="1:17" ht="15.95" customHeight="1">
      <c r="A68" s="146" t="s">
        <v>53</v>
      </c>
      <c r="B68" s="119"/>
      <c r="C68" s="3"/>
      <c r="D68" s="10" t="s">
        <v>54</v>
      </c>
      <c r="E68" s="10">
        <f>E19</f>
        <v>1</v>
      </c>
      <c r="F68" s="147"/>
      <c r="G68" s="33">
        <f>SUM(G60:G67)</f>
        <v>944.96399999999994</v>
      </c>
      <c r="H68" s="59"/>
      <c r="O68" s="145"/>
    </row>
    <row r="69" spans="1:17" ht="15.95" customHeight="1">
      <c r="A69" s="41" t="s">
        <v>139</v>
      </c>
      <c r="B69" s="41"/>
      <c r="C69" s="20"/>
      <c r="D69" s="45"/>
      <c r="E69" s="3"/>
      <c r="F69" s="10"/>
      <c r="G69" s="11"/>
      <c r="H69" s="47">
        <f>G68*E68</f>
        <v>944.96399999999994</v>
      </c>
      <c r="O69" s="145"/>
    </row>
    <row r="70" spans="1:17" ht="15.95" customHeight="1">
      <c r="A70" s="123"/>
      <c r="B70" s="123"/>
      <c r="C70" s="123"/>
      <c r="D70" s="60"/>
      <c r="E70" s="137"/>
      <c r="F70" s="138"/>
      <c r="G70" s="138"/>
      <c r="H70" s="139"/>
      <c r="O70" s="145"/>
    </row>
    <row r="71" spans="1:17" ht="15.95" customHeight="1">
      <c r="A71" s="41" t="s">
        <v>147</v>
      </c>
      <c r="B71" s="41"/>
      <c r="C71" s="20"/>
      <c r="D71" s="10"/>
      <c r="E71" s="21"/>
      <c r="F71" s="22"/>
      <c r="G71" s="22"/>
      <c r="H71" s="22"/>
      <c r="O71" s="145"/>
    </row>
    <row r="72" spans="1:17" ht="15.95" customHeight="1">
      <c r="A72" s="43" t="s">
        <v>48</v>
      </c>
      <c r="B72" s="43"/>
      <c r="C72" s="43"/>
      <c r="D72" s="21"/>
      <c r="E72" s="21"/>
      <c r="F72" s="22"/>
      <c r="G72" s="22"/>
      <c r="H72" s="22"/>
      <c r="O72" s="145"/>
    </row>
    <row r="73" spans="1:17" ht="15.95" customHeight="1">
      <c r="A73" s="119" t="s">
        <v>1</v>
      </c>
      <c r="B73" s="119"/>
      <c r="C73" s="10"/>
      <c r="D73" s="10" t="s">
        <v>2</v>
      </c>
      <c r="E73" s="10" t="s">
        <v>3</v>
      </c>
      <c r="F73" s="10" t="s">
        <v>115</v>
      </c>
      <c r="G73" s="44" t="s">
        <v>5</v>
      </c>
      <c r="H73" s="11" t="s">
        <v>20</v>
      </c>
      <c r="K73" s="4"/>
      <c r="L73" s="4"/>
      <c r="M73" s="4"/>
      <c r="N73" s="4"/>
      <c r="O73" s="161"/>
      <c r="P73" s="4"/>
      <c r="Q73" s="4"/>
    </row>
    <row r="74" spans="1:17" ht="15.95" customHeight="1">
      <c r="A74" s="119" t="s">
        <v>51</v>
      </c>
      <c r="B74" s="119"/>
      <c r="C74" s="3"/>
      <c r="D74" s="45" t="s">
        <v>108</v>
      </c>
      <c r="E74" s="46">
        <v>3</v>
      </c>
      <c r="F74" s="19">
        <v>91.02</v>
      </c>
      <c r="G74" s="11">
        <f t="shared" ref="G74:G81" si="2">F74*E74/12</f>
        <v>22.754999999999999</v>
      </c>
      <c r="H74" s="11"/>
      <c r="K74" s="116"/>
      <c r="L74" s="116"/>
      <c r="M74" s="117"/>
      <c r="N74" s="117"/>
      <c r="O74" s="117"/>
      <c r="P74" s="162"/>
      <c r="Q74" s="4"/>
    </row>
    <row r="75" spans="1:17" ht="15.95" customHeight="1">
      <c r="A75" s="119" t="s">
        <v>17</v>
      </c>
      <c r="B75" s="119"/>
      <c r="C75" s="3"/>
      <c r="D75" s="45" t="s">
        <v>108</v>
      </c>
      <c r="E75" s="46">
        <v>2</v>
      </c>
      <c r="F75" s="19">
        <v>130.01</v>
      </c>
      <c r="G75" s="11">
        <f t="shared" si="2"/>
        <v>21.668333333333333</v>
      </c>
      <c r="H75" s="11"/>
      <c r="K75" s="163"/>
      <c r="L75" s="115"/>
      <c r="M75" s="118"/>
      <c r="N75" s="118"/>
      <c r="O75" s="118"/>
      <c r="P75" s="164"/>
      <c r="Q75" s="4"/>
    </row>
    <row r="76" spans="1:17" ht="15.95" customHeight="1">
      <c r="A76" s="119" t="s">
        <v>155</v>
      </c>
      <c r="B76" s="119"/>
      <c r="C76" s="3"/>
      <c r="D76" s="45" t="s">
        <v>108</v>
      </c>
      <c r="E76" s="46">
        <v>3</v>
      </c>
      <c r="F76" s="19">
        <v>108</v>
      </c>
      <c r="G76" s="11">
        <f>F76*E76/12</f>
        <v>27</v>
      </c>
      <c r="H76" s="11"/>
      <c r="K76" s="163"/>
      <c r="L76" s="115"/>
      <c r="M76" s="118"/>
      <c r="N76" s="118"/>
      <c r="O76" s="118"/>
      <c r="P76" s="164"/>
      <c r="Q76" s="4"/>
    </row>
    <row r="77" spans="1:17" ht="15.95" customHeight="1">
      <c r="A77" s="119" t="s">
        <v>73</v>
      </c>
      <c r="B77" s="119"/>
      <c r="C77" s="3"/>
      <c r="D77" s="45" t="s">
        <v>108</v>
      </c>
      <c r="E77" s="46">
        <v>1</v>
      </c>
      <c r="F77" s="19">
        <v>28.51</v>
      </c>
      <c r="G77" s="11">
        <f t="shared" si="2"/>
        <v>2.3758333333333335</v>
      </c>
      <c r="H77" s="11"/>
      <c r="K77" s="165"/>
      <c r="L77" s="115"/>
      <c r="M77" s="118"/>
      <c r="N77" s="118"/>
      <c r="O77" s="118"/>
      <c r="P77" s="164"/>
      <c r="Q77" s="4"/>
    </row>
    <row r="78" spans="1:17" ht="15.95" customHeight="1">
      <c r="A78" s="119" t="s">
        <v>150</v>
      </c>
      <c r="B78" s="119"/>
      <c r="C78" s="3"/>
      <c r="D78" s="45" t="s">
        <v>108</v>
      </c>
      <c r="E78" s="46">
        <v>2</v>
      </c>
      <c r="F78" s="19">
        <v>21.68</v>
      </c>
      <c r="G78" s="11">
        <f t="shared" si="2"/>
        <v>3.6133333333333333</v>
      </c>
      <c r="H78" s="11"/>
      <c r="K78" s="165"/>
      <c r="L78" s="115"/>
      <c r="M78" s="118"/>
      <c r="N78" s="118"/>
      <c r="O78" s="118"/>
      <c r="P78" s="164"/>
      <c r="Q78" s="4"/>
    </row>
    <row r="79" spans="1:17" ht="15.95" customHeight="1">
      <c r="A79" s="119" t="s">
        <v>176</v>
      </c>
      <c r="B79" s="119"/>
      <c r="C79" s="3"/>
      <c r="D79" s="45" t="s">
        <v>108</v>
      </c>
      <c r="E79" s="46">
        <v>2</v>
      </c>
      <c r="F79" s="19">
        <v>25.39</v>
      </c>
      <c r="G79" s="11">
        <f t="shared" si="2"/>
        <v>4.2316666666666665</v>
      </c>
      <c r="H79" s="11"/>
      <c r="K79" s="165"/>
      <c r="L79" s="115"/>
      <c r="M79" s="118"/>
      <c r="N79" s="118"/>
      <c r="O79" s="118"/>
      <c r="P79" s="164"/>
      <c r="Q79" s="4"/>
    </row>
    <row r="80" spans="1:17" ht="15.95" customHeight="1">
      <c r="A80" s="119" t="s">
        <v>149</v>
      </c>
      <c r="B80" s="119"/>
      <c r="C80" s="3"/>
      <c r="D80" s="45" t="s">
        <v>108</v>
      </c>
      <c r="E80" s="46">
        <v>2</v>
      </c>
      <c r="F80" s="19">
        <v>86.94</v>
      </c>
      <c r="G80" s="11">
        <f t="shared" si="2"/>
        <v>14.49</v>
      </c>
      <c r="H80" s="11"/>
      <c r="K80" s="165"/>
      <c r="L80" s="115"/>
      <c r="M80" s="118"/>
      <c r="N80" s="118"/>
      <c r="O80" s="118"/>
      <c r="P80" s="164"/>
      <c r="Q80" s="4"/>
    </row>
    <row r="81" spans="1:17" ht="15.95" customHeight="1">
      <c r="A81" s="119" t="s">
        <v>154</v>
      </c>
      <c r="B81" s="119"/>
      <c r="C81" s="167"/>
      <c r="D81" s="45" t="s">
        <v>108</v>
      </c>
      <c r="E81" s="172">
        <v>0</v>
      </c>
      <c r="F81" s="19">
        <v>0</v>
      </c>
      <c r="G81" s="11">
        <f t="shared" si="2"/>
        <v>0</v>
      </c>
      <c r="H81" s="11"/>
      <c r="K81" s="165"/>
      <c r="L81" s="115"/>
      <c r="M81" s="118"/>
      <c r="N81" s="118"/>
      <c r="O81" s="118"/>
      <c r="P81" s="164"/>
      <c r="Q81" s="4"/>
    </row>
    <row r="82" spans="1:17" ht="15.95" customHeight="1">
      <c r="A82" s="119" t="s">
        <v>53</v>
      </c>
      <c r="B82" s="119"/>
      <c r="C82" s="3"/>
      <c r="D82" s="10" t="s">
        <v>54</v>
      </c>
      <c r="E82" s="10">
        <f>E19</f>
        <v>1</v>
      </c>
      <c r="F82" s="120"/>
      <c r="G82" s="11">
        <f>SUM(G74:G81)</f>
        <v>96.134166666666658</v>
      </c>
      <c r="H82" s="11"/>
    </row>
    <row r="83" spans="1:17" ht="15.95" customHeight="1">
      <c r="A83" s="41" t="s">
        <v>49</v>
      </c>
      <c r="B83" s="41"/>
      <c r="C83" s="20"/>
      <c r="D83" s="20"/>
      <c r="E83" s="21"/>
      <c r="F83" s="22"/>
      <c r="G83" s="22"/>
      <c r="H83" s="47">
        <f>G82*E82</f>
        <v>96.134166666666658</v>
      </c>
    </row>
    <row r="84" spans="1:17" ht="15.95" customHeight="1">
      <c r="A84" s="119"/>
      <c r="B84" s="119"/>
      <c r="C84" s="3"/>
      <c r="D84" s="10"/>
      <c r="E84" s="10"/>
      <c r="F84" s="11"/>
      <c r="G84" s="11"/>
      <c r="H84" s="33"/>
    </row>
    <row r="85" spans="1:17" ht="15.95" customHeight="1">
      <c r="A85" s="126"/>
      <c r="B85" s="126"/>
      <c r="C85" s="4"/>
      <c r="D85" s="4"/>
      <c r="E85" s="4"/>
      <c r="F85" s="4"/>
      <c r="G85" s="4"/>
      <c r="H85" s="51"/>
    </row>
    <row r="86" spans="1:17" ht="15.95" customHeight="1">
      <c r="A86" s="127" t="s">
        <v>8</v>
      </c>
      <c r="B86" s="127"/>
      <c r="C86" s="108"/>
      <c r="D86" s="108"/>
      <c r="E86" s="108"/>
      <c r="F86" s="112"/>
      <c r="G86" s="112"/>
      <c r="H86" s="109">
        <f>SUM(H13:H85)</f>
        <v>5274.7439447333009</v>
      </c>
    </row>
    <row r="87" spans="1:17" ht="15.95" customHeight="1">
      <c r="A87" s="126"/>
      <c r="B87" s="126"/>
      <c r="C87" s="4"/>
      <c r="D87" s="4"/>
      <c r="E87" s="4"/>
      <c r="F87" s="4"/>
      <c r="G87" s="4"/>
      <c r="H87" s="5"/>
    </row>
    <row r="88" spans="1:17" ht="15.95" customHeight="1" thickBot="1">
      <c r="A88" s="126"/>
      <c r="B88" s="126"/>
      <c r="C88" s="4"/>
      <c r="D88" s="4"/>
      <c r="E88" s="4"/>
      <c r="F88" s="4"/>
      <c r="G88" s="4"/>
      <c r="H88" s="5"/>
    </row>
    <row r="89" spans="1:17" ht="15.95" customHeight="1" thickBot="1">
      <c r="A89" s="347" t="s">
        <v>99</v>
      </c>
      <c r="B89" s="347"/>
      <c r="C89" s="347"/>
      <c r="D89" s="347"/>
      <c r="E89" s="347"/>
      <c r="F89" s="347"/>
      <c r="G89" s="347"/>
      <c r="H89" s="347"/>
    </row>
    <row r="90" spans="1:17" ht="15.95" customHeight="1">
      <c r="A90" s="52" t="s">
        <v>111</v>
      </c>
      <c r="B90" s="52"/>
      <c r="C90" s="52"/>
      <c r="D90" s="52"/>
      <c r="E90" s="52"/>
      <c r="F90" s="52"/>
      <c r="G90" s="52"/>
      <c r="H90" s="52"/>
    </row>
    <row r="91" spans="1:17" ht="15.95" customHeight="1">
      <c r="A91" s="53"/>
      <c r="B91" s="53"/>
      <c r="C91" s="53"/>
      <c r="D91" s="53"/>
      <c r="E91" s="53"/>
      <c r="F91" s="53"/>
      <c r="G91" s="53"/>
      <c r="H91" s="53"/>
    </row>
    <row r="92" spans="1:17" ht="15.95" customHeight="1">
      <c r="A92" s="41" t="s">
        <v>9</v>
      </c>
      <c r="B92" s="41"/>
      <c r="C92" s="20"/>
      <c r="D92" s="3"/>
      <c r="E92" s="3"/>
      <c r="F92" s="54"/>
      <c r="G92" s="54"/>
      <c r="H92" s="31"/>
    </row>
    <row r="93" spans="1:17" ht="15.95" customHeight="1">
      <c r="A93" s="119" t="s">
        <v>1</v>
      </c>
      <c r="B93" s="119"/>
      <c r="C93" s="10"/>
      <c r="D93" s="10" t="s">
        <v>2</v>
      </c>
      <c r="E93" s="10" t="s">
        <v>3</v>
      </c>
      <c r="F93" s="10" t="s">
        <v>115</v>
      </c>
      <c r="G93" s="44" t="s">
        <v>5</v>
      </c>
      <c r="H93" s="11" t="s">
        <v>20</v>
      </c>
    </row>
    <row r="94" spans="1:17" ht="15.95" customHeight="1">
      <c r="A94" s="126" t="s">
        <v>82</v>
      </c>
      <c r="B94" s="126"/>
      <c r="C94" s="4"/>
      <c r="D94" s="45" t="s">
        <v>18</v>
      </c>
      <c r="E94" s="10">
        <v>1</v>
      </c>
      <c r="F94" s="19">
        <v>414368.38</v>
      </c>
      <c r="G94" s="11">
        <f>F94*E94</f>
        <v>414368.38</v>
      </c>
      <c r="H94" s="31"/>
    </row>
    <row r="95" spans="1:17" ht="15.95" customHeight="1">
      <c r="A95" s="119" t="s">
        <v>75</v>
      </c>
      <c r="B95" s="119"/>
      <c r="C95" s="3"/>
      <c r="D95" s="10" t="s">
        <v>19</v>
      </c>
      <c r="E95" s="46">
        <v>10</v>
      </c>
      <c r="F95" s="11"/>
      <c r="G95" s="11"/>
      <c r="H95" s="31"/>
    </row>
    <row r="96" spans="1:17" ht="15.95" customHeight="1">
      <c r="A96" s="119" t="s">
        <v>86</v>
      </c>
      <c r="B96" s="119"/>
      <c r="C96" s="3"/>
      <c r="D96" s="10" t="s">
        <v>19</v>
      </c>
      <c r="E96" s="46">
        <v>0</v>
      </c>
      <c r="F96" s="11"/>
      <c r="G96" s="11"/>
      <c r="H96" s="31"/>
    </row>
    <row r="97" spans="1:10" ht="15.95" customHeight="1">
      <c r="A97" s="119" t="s">
        <v>109</v>
      </c>
      <c r="B97" s="119"/>
      <c r="C97" s="3"/>
      <c r="D97" s="10" t="s">
        <v>7</v>
      </c>
      <c r="E97" s="13">
        <f>100-25</f>
        <v>75</v>
      </c>
      <c r="F97" s="11">
        <f>G94</f>
        <v>414368.38</v>
      </c>
      <c r="G97" s="11">
        <f>F97*E97%</f>
        <v>310776.28500000003</v>
      </c>
      <c r="H97" s="31"/>
    </row>
    <row r="98" spans="1:10" ht="15.95" customHeight="1">
      <c r="A98" s="119" t="s">
        <v>83</v>
      </c>
      <c r="B98" s="119"/>
      <c r="C98" s="3"/>
      <c r="D98" s="10" t="s">
        <v>104</v>
      </c>
      <c r="E98" s="55">
        <f>E95*12</f>
        <v>120</v>
      </c>
      <c r="F98" s="11">
        <f>G97</f>
        <v>310776.28500000003</v>
      </c>
      <c r="G98" s="11">
        <f>F98/E98</f>
        <v>2589.8023750000002</v>
      </c>
      <c r="H98" s="47"/>
    </row>
    <row r="99" spans="1:10" ht="15.95" customHeight="1">
      <c r="A99" s="41" t="s">
        <v>70</v>
      </c>
      <c r="B99" s="41"/>
      <c r="C99" s="20"/>
      <c r="D99" s="45"/>
      <c r="E99" s="10"/>
      <c r="F99" s="31"/>
      <c r="G99" s="22"/>
      <c r="H99" s="47">
        <f>G98</f>
        <v>2589.8023750000002</v>
      </c>
    </row>
    <row r="100" spans="1:10" ht="15.95" customHeight="1">
      <c r="A100" s="119"/>
      <c r="B100" s="119"/>
      <c r="C100" s="3"/>
      <c r="D100" s="10"/>
      <c r="E100" s="56"/>
      <c r="F100" s="31"/>
      <c r="G100" s="11"/>
      <c r="H100" s="31"/>
    </row>
    <row r="101" spans="1:10" ht="15.95" customHeight="1">
      <c r="A101" s="41" t="s">
        <v>10</v>
      </c>
      <c r="B101" s="41"/>
      <c r="C101" s="20"/>
      <c r="D101" s="10"/>
      <c r="E101" s="10"/>
      <c r="F101" s="54"/>
      <c r="G101" s="44"/>
      <c r="H101" s="31"/>
    </row>
    <row r="102" spans="1:10" ht="15.95" customHeight="1">
      <c r="A102" s="119" t="s">
        <v>1</v>
      </c>
      <c r="B102" s="119"/>
      <c r="C102" s="10"/>
      <c r="D102" s="10" t="s">
        <v>2</v>
      </c>
      <c r="E102" s="10" t="s">
        <v>3</v>
      </c>
      <c r="F102" s="10" t="s">
        <v>115</v>
      </c>
      <c r="G102" s="44" t="s">
        <v>5</v>
      </c>
      <c r="H102" s="11" t="s">
        <v>20</v>
      </c>
    </row>
    <row r="103" spans="1:10" ht="15.95" customHeight="1">
      <c r="A103" s="119" t="s">
        <v>87</v>
      </c>
      <c r="B103" s="119"/>
      <c r="C103" s="3"/>
      <c r="D103" s="10" t="s">
        <v>18</v>
      </c>
      <c r="E103" s="10">
        <f>E94</f>
        <v>1</v>
      </c>
      <c r="F103" s="11">
        <f>F94</f>
        <v>414368.38</v>
      </c>
      <c r="G103" s="11">
        <f>F103*E103</f>
        <v>414368.38</v>
      </c>
      <c r="H103" s="31"/>
    </row>
    <row r="104" spans="1:10" ht="15.95" customHeight="1">
      <c r="A104" s="34" t="s">
        <v>88</v>
      </c>
      <c r="B104" s="34"/>
      <c r="C104" s="14"/>
      <c r="D104" s="10" t="s">
        <v>24</v>
      </c>
      <c r="E104" s="10"/>
      <c r="F104" s="18">
        <f>IFERROR(IF(E96&lt;=E95,G94-(E97/(100*E95)*E96)*G94,G94-G97),0)</f>
        <v>414368.38</v>
      </c>
      <c r="G104" s="11"/>
      <c r="H104" s="31"/>
    </row>
    <row r="105" spans="1:10" ht="15.95" customHeight="1">
      <c r="A105" s="128" t="s">
        <v>89</v>
      </c>
      <c r="B105" s="128"/>
      <c r="C105" s="57"/>
      <c r="D105" s="58" t="s">
        <v>24</v>
      </c>
      <c r="E105" s="58"/>
      <c r="F105" s="95">
        <f>IFERROR(IF(E96&gt;=E95,F104,((((F104)-(G94-G97))*(((E95-E96)+1)/(2*(E95-E96))))+(G94-G97))),0)</f>
        <v>274519.05174999998</v>
      </c>
      <c r="G105" s="94"/>
      <c r="H105" s="59"/>
      <c r="J105" s="159"/>
    </row>
    <row r="106" spans="1:10" ht="15.95" customHeight="1">
      <c r="A106" s="119" t="s">
        <v>50</v>
      </c>
      <c r="B106" s="119"/>
      <c r="C106" s="167"/>
      <c r="D106" s="10" t="s">
        <v>7</v>
      </c>
      <c r="E106" s="172">
        <v>10.66</v>
      </c>
      <c r="F106" s="11">
        <f>F105</f>
        <v>274519.05174999998</v>
      </c>
      <c r="G106" s="11">
        <f>F105*E106%/12</f>
        <v>2438.6442430458333</v>
      </c>
      <c r="H106" s="31"/>
    </row>
    <row r="107" spans="1:10" ht="15.95" customHeight="1">
      <c r="A107" s="41" t="s">
        <v>56</v>
      </c>
      <c r="B107" s="123"/>
      <c r="C107" s="7"/>
      <c r="D107" s="60"/>
      <c r="E107" s="60"/>
      <c r="F107" s="50"/>
      <c r="G107" s="96"/>
      <c r="H107" s="61">
        <f>G106</f>
        <v>2438.6442430458333</v>
      </c>
      <c r="I107" s="159"/>
    </row>
    <row r="108" spans="1:10" ht="15.95" customHeight="1">
      <c r="A108" s="129"/>
      <c r="B108" s="129"/>
      <c r="C108" s="62"/>
      <c r="D108" s="63"/>
      <c r="E108" s="63"/>
      <c r="F108" s="94"/>
      <c r="G108" s="97"/>
      <c r="H108" s="64"/>
    </row>
    <row r="109" spans="1:10" ht="15.95" customHeight="1">
      <c r="A109" s="41" t="s">
        <v>11</v>
      </c>
      <c r="B109" s="41"/>
      <c r="C109" s="20"/>
      <c r="D109" s="10"/>
      <c r="E109" s="10"/>
      <c r="F109" s="10"/>
      <c r="G109" s="10"/>
      <c r="H109" s="11"/>
    </row>
    <row r="110" spans="1:10" ht="15.95" customHeight="1">
      <c r="A110" s="119" t="s">
        <v>1</v>
      </c>
      <c r="B110" s="119"/>
      <c r="C110" s="10"/>
      <c r="D110" s="10" t="s">
        <v>2</v>
      </c>
      <c r="E110" s="10" t="s">
        <v>3</v>
      </c>
      <c r="F110" s="10" t="s">
        <v>115</v>
      </c>
      <c r="G110" s="44" t="s">
        <v>5</v>
      </c>
      <c r="H110" s="11" t="s">
        <v>20</v>
      </c>
    </row>
    <row r="111" spans="1:10" ht="15.95" customHeight="1">
      <c r="A111" s="119" t="s">
        <v>12</v>
      </c>
      <c r="B111" s="119"/>
      <c r="C111" s="3"/>
      <c r="D111" s="10" t="s">
        <v>7</v>
      </c>
      <c r="E111" s="160">
        <v>0</v>
      </c>
      <c r="F111" s="11">
        <f>F94</f>
        <v>414368.38</v>
      </c>
      <c r="G111" s="11">
        <f>F111*E111/100/12</f>
        <v>0</v>
      </c>
      <c r="H111" s="31"/>
    </row>
    <row r="112" spans="1:10" ht="15.95" customHeight="1">
      <c r="A112" s="119" t="s">
        <v>16</v>
      </c>
      <c r="B112" s="119"/>
      <c r="C112" s="3"/>
      <c r="D112" s="45" t="s">
        <v>18</v>
      </c>
      <c r="E112" s="16">
        <f>E94</f>
        <v>1</v>
      </c>
      <c r="F112" s="19">
        <v>0</v>
      </c>
      <c r="G112" s="11">
        <f>F112*E112/12</f>
        <v>0</v>
      </c>
      <c r="H112" s="31"/>
    </row>
    <row r="113" spans="1:11" ht="15.95" customHeight="1">
      <c r="A113" s="119" t="s">
        <v>141</v>
      </c>
      <c r="B113" s="119"/>
      <c r="C113" s="3"/>
      <c r="D113" s="45" t="s">
        <v>18</v>
      </c>
      <c r="E113" s="16">
        <f>E94</f>
        <v>1</v>
      </c>
      <c r="F113" s="19">
        <v>0</v>
      </c>
      <c r="G113" s="11">
        <f>F113*E113/12</f>
        <v>0</v>
      </c>
      <c r="H113" s="31"/>
    </row>
    <row r="114" spans="1:11" ht="15.95" customHeight="1">
      <c r="A114" s="41" t="s">
        <v>13</v>
      </c>
      <c r="B114" s="41"/>
      <c r="C114" s="20"/>
      <c r="D114" s="20"/>
      <c r="E114" s="21"/>
      <c r="F114" s="70"/>
      <c r="G114" s="70"/>
      <c r="H114" s="47">
        <f>SUM(G111:G113)</f>
        <v>0</v>
      </c>
    </row>
    <row r="115" spans="1:11" ht="15.95" customHeight="1">
      <c r="A115" s="119"/>
      <c r="B115" s="119"/>
      <c r="C115" s="3"/>
      <c r="D115" s="3"/>
      <c r="E115" s="10"/>
      <c r="F115" s="44"/>
      <c r="G115" s="98"/>
      <c r="H115" s="31"/>
    </row>
    <row r="116" spans="1:11" ht="15.95" customHeight="1">
      <c r="A116" s="41" t="s">
        <v>78</v>
      </c>
      <c r="B116" s="41"/>
      <c r="C116" s="20"/>
      <c r="D116" s="10"/>
      <c r="E116" s="11"/>
      <c r="F116" s="11"/>
      <c r="G116" s="11"/>
      <c r="H116" s="31"/>
    </row>
    <row r="117" spans="1:11" ht="15.95" customHeight="1">
      <c r="A117" s="119" t="s">
        <v>1</v>
      </c>
      <c r="B117" s="119"/>
      <c r="C117" s="10"/>
      <c r="D117" s="10" t="s">
        <v>2</v>
      </c>
      <c r="E117" s="10" t="s">
        <v>3</v>
      </c>
      <c r="F117" s="10" t="s">
        <v>115</v>
      </c>
      <c r="G117" s="44" t="s">
        <v>5</v>
      </c>
      <c r="H117" s="11" t="s">
        <v>20</v>
      </c>
    </row>
    <row r="118" spans="1:11">
      <c r="A118" s="119" t="s">
        <v>112</v>
      </c>
      <c r="B118" s="175"/>
      <c r="C118" s="121"/>
      <c r="D118" s="72" t="s">
        <v>7</v>
      </c>
      <c r="E118" s="73">
        <v>60</v>
      </c>
      <c r="F118" s="49">
        <f>E118/100*G94</f>
        <v>248621.02799999999</v>
      </c>
      <c r="G118" s="74">
        <f>F118/E98</f>
        <v>2071.8418999999999</v>
      </c>
      <c r="H118" s="75"/>
      <c r="J118" s="159"/>
    </row>
    <row r="119" spans="1:11" ht="15.95" customHeight="1">
      <c r="A119" s="41" t="s">
        <v>14</v>
      </c>
      <c r="B119" s="41"/>
      <c r="C119" s="20"/>
      <c r="D119" s="10"/>
      <c r="E119" s="3"/>
      <c r="F119" s="31"/>
      <c r="G119" s="31"/>
      <c r="H119" s="47">
        <f>G118</f>
        <v>2071.8418999999999</v>
      </c>
    </row>
    <row r="120" spans="1:11" ht="15.95" customHeight="1">
      <c r="A120" s="41"/>
      <c r="B120" s="41"/>
      <c r="C120" s="20"/>
      <c r="D120" s="10"/>
      <c r="E120" s="3"/>
      <c r="F120" s="31"/>
      <c r="G120" s="31"/>
      <c r="H120" s="47"/>
    </row>
    <row r="121" spans="1:11" ht="15.95" customHeight="1">
      <c r="A121" s="66" t="s">
        <v>68</v>
      </c>
      <c r="B121" s="66"/>
      <c r="C121" s="66"/>
      <c r="D121" s="27"/>
      <c r="E121" s="27"/>
      <c r="F121" s="27"/>
      <c r="G121" s="27"/>
      <c r="H121" s="67"/>
    </row>
    <row r="122" spans="1:11" ht="15.95" customHeight="1">
      <c r="A122" s="66" t="s">
        <v>119</v>
      </c>
      <c r="B122" s="66"/>
      <c r="C122" s="66"/>
      <c r="D122" s="68">
        <v>160</v>
      </c>
      <c r="E122" s="27"/>
      <c r="F122" s="27"/>
      <c r="G122" s="27"/>
      <c r="H122" s="67"/>
    </row>
    <row r="123" spans="1:11" ht="15.95" customHeight="1">
      <c r="A123" s="66"/>
      <c r="B123" s="66"/>
      <c r="C123" s="66"/>
      <c r="D123" s="68"/>
      <c r="E123" s="27"/>
      <c r="F123" s="27"/>
      <c r="G123" s="27"/>
      <c r="H123" s="67"/>
    </row>
    <row r="124" spans="1:11" ht="15.95" customHeight="1">
      <c r="A124" s="41" t="s">
        <v>114</v>
      </c>
      <c r="B124" s="122"/>
      <c r="C124" s="6"/>
      <c r="D124" s="4"/>
      <c r="E124" s="3"/>
      <c r="F124" s="54"/>
      <c r="G124" s="3"/>
      <c r="H124" s="33"/>
    </row>
    <row r="125" spans="1:11" ht="15.95" customHeight="1">
      <c r="A125" s="119" t="s">
        <v>1</v>
      </c>
      <c r="B125" s="119"/>
      <c r="C125" s="10"/>
      <c r="D125" s="10" t="s">
        <v>2</v>
      </c>
      <c r="E125" s="10" t="s">
        <v>3</v>
      </c>
      <c r="F125" s="10" t="s">
        <v>115</v>
      </c>
      <c r="G125" s="10" t="s">
        <v>5</v>
      </c>
      <c r="H125" s="11" t="s">
        <v>20</v>
      </c>
    </row>
    <row r="126" spans="1:11" ht="15.95" customHeight="1">
      <c r="A126" s="119" t="s">
        <v>90</v>
      </c>
      <c r="B126" s="119"/>
      <c r="C126" s="3"/>
      <c r="D126" s="58" t="s">
        <v>91</v>
      </c>
      <c r="E126" s="174">
        <v>5.72</v>
      </c>
      <c r="F126" s="63"/>
      <c r="G126" s="69"/>
      <c r="H126" s="5"/>
    </row>
    <row r="127" spans="1:11" ht="15.95" customHeight="1">
      <c r="A127" s="126" t="s">
        <v>76</v>
      </c>
      <c r="B127" s="126"/>
      <c r="C127" s="4"/>
      <c r="D127" s="10" t="s">
        <v>92</v>
      </c>
      <c r="E127" s="44">
        <f>E126*D122</f>
        <v>915.19999999999993</v>
      </c>
      <c r="F127" s="166">
        <v>6.04</v>
      </c>
      <c r="G127" s="11">
        <f>E127*F127</f>
        <v>5527.808</v>
      </c>
      <c r="H127" s="31"/>
    </row>
    <row r="128" spans="1:11" ht="15.95" customHeight="1">
      <c r="A128" s="41" t="s">
        <v>60</v>
      </c>
      <c r="B128" s="41"/>
      <c r="C128" s="20"/>
      <c r="D128" s="21"/>
      <c r="E128" s="70"/>
      <c r="F128" s="22"/>
      <c r="G128" s="23"/>
      <c r="H128" s="23">
        <f>E127*F127</f>
        <v>5527.808</v>
      </c>
      <c r="I128" s="159"/>
      <c r="J128" s="159"/>
      <c r="K128" s="159"/>
    </row>
    <row r="129" spans="1:11" ht="15.95" customHeight="1">
      <c r="A129" s="119"/>
      <c r="B129" s="119"/>
      <c r="C129" s="3"/>
      <c r="D129" s="10"/>
      <c r="E129" s="44"/>
      <c r="F129" s="11"/>
      <c r="G129" s="33"/>
      <c r="H129" s="23"/>
      <c r="J129" s="159"/>
      <c r="K129" s="159"/>
    </row>
    <row r="130" spans="1:11" ht="15.95" customHeight="1">
      <c r="A130" s="41" t="s">
        <v>85</v>
      </c>
      <c r="B130" s="41"/>
      <c r="C130" s="20"/>
      <c r="D130" s="10"/>
      <c r="E130" s="44"/>
      <c r="F130" s="11"/>
      <c r="G130" s="11"/>
      <c r="H130" s="33"/>
    </row>
    <row r="131" spans="1:11" ht="15.95" customHeight="1">
      <c r="A131" s="119" t="s">
        <v>1</v>
      </c>
      <c r="B131" s="119"/>
      <c r="C131" s="10"/>
      <c r="D131" s="10" t="s">
        <v>2</v>
      </c>
      <c r="E131" s="10" t="s">
        <v>3</v>
      </c>
      <c r="F131" s="10" t="s">
        <v>115</v>
      </c>
      <c r="G131" s="10" t="s">
        <v>5</v>
      </c>
      <c r="H131" s="11" t="s">
        <v>20</v>
      </c>
    </row>
    <row r="132" spans="1:11" ht="15.75" customHeight="1">
      <c r="A132" s="119" t="s">
        <v>84</v>
      </c>
      <c r="B132" s="119"/>
      <c r="C132" s="48"/>
      <c r="D132" s="45" t="s">
        <v>7</v>
      </c>
      <c r="E132" s="107">
        <v>10</v>
      </c>
      <c r="F132" s="49">
        <f>H128</f>
        <v>5527.808</v>
      </c>
      <c r="G132" s="49">
        <f>F132*E132%</f>
        <v>552.7808</v>
      </c>
      <c r="H132" s="33"/>
    </row>
    <row r="133" spans="1:11" ht="15.95" customHeight="1">
      <c r="A133" s="41" t="s">
        <v>105</v>
      </c>
      <c r="B133" s="122"/>
      <c r="C133" s="6"/>
      <c r="D133" s="6"/>
      <c r="E133" s="6"/>
      <c r="F133" s="6"/>
      <c r="G133" s="6"/>
      <c r="H133" s="23">
        <f>G132</f>
        <v>552.7808</v>
      </c>
      <c r="I133" s="159"/>
      <c r="J133" s="159"/>
    </row>
    <row r="134" spans="1:11" ht="15.95" customHeight="1">
      <c r="A134" s="119"/>
      <c r="B134" s="119"/>
      <c r="C134" s="3"/>
      <c r="D134" s="3"/>
      <c r="E134" s="3"/>
      <c r="F134" s="3"/>
      <c r="G134" s="3"/>
      <c r="H134" s="31"/>
    </row>
    <row r="135" spans="1:11" ht="15.95" customHeight="1">
      <c r="A135" s="41" t="s">
        <v>80</v>
      </c>
      <c r="B135" s="41"/>
      <c r="C135" s="20"/>
      <c r="D135" s="3"/>
      <c r="E135" s="3"/>
      <c r="F135" s="3"/>
      <c r="G135" s="3"/>
      <c r="H135" s="31"/>
    </row>
    <row r="136" spans="1:11" ht="15.95" customHeight="1">
      <c r="A136" s="119" t="s">
        <v>1</v>
      </c>
      <c r="B136" s="119"/>
      <c r="C136" s="10"/>
      <c r="D136" s="10" t="s">
        <v>2</v>
      </c>
      <c r="E136" s="10" t="s">
        <v>3</v>
      </c>
      <c r="F136" s="10" t="s">
        <v>115</v>
      </c>
      <c r="G136" s="10" t="s">
        <v>5</v>
      </c>
      <c r="H136" s="11" t="s">
        <v>20</v>
      </c>
    </row>
    <row r="137" spans="1:11" ht="15.95" customHeight="1">
      <c r="A137" s="119" t="s">
        <v>148</v>
      </c>
      <c r="B137" s="119"/>
      <c r="C137" s="3"/>
      <c r="D137" s="45" t="s">
        <v>18</v>
      </c>
      <c r="E137" s="16">
        <v>2</v>
      </c>
      <c r="F137" s="19">
        <v>3155.45</v>
      </c>
      <c r="G137" s="11">
        <f>F137*E137</f>
        <v>6310.9</v>
      </c>
      <c r="H137" s="31"/>
    </row>
    <row r="138" spans="1:11" ht="15.95" customHeight="1">
      <c r="A138" s="119" t="s">
        <v>106</v>
      </c>
      <c r="B138" s="119"/>
      <c r="C138" s="3"/>
      <c r="D138" s="45" t="s">
        <v>18</v>
      </c>
      <c r="E138" s="16">
        <v>2</v>
      </c>
      <c r="F138" s="19">
        <v>4192.66</v>
      </c>
      <c r="G138" s="11">
        <f>F138*E138</f>
        <v>8385.32</v>
      </c>
      <c r="H138" s="31"/>
    </row>
    <row r="139" spans="1:11" ht="15.95" customHeight="1">
      <c r="A139" s="119" t="s">
        <v>152</v>
      </c>
      <c r="B139" s="119"/>
      <c r="C139" s="3"/>
      <c r="D139" s="10" t="s">
        <v>74</v>
      </c>
      <c r="E139" s="71">
        <v>4000</v>
      </c>
      <c r="F139" s="11"/>
      <c r="G139" s="11">
        <f>G137/E139*D122</f>
        <v>252.43599999999998</v>
      </c>
      <c r="H139" s="31"/>
    </row>
    <row r="140" spans="1:11" ht="15.95" customHeight="1">
      <c r="A140" s="119" t="s">
        <v>79</v>
      </c>
      <c r="B140" s="119"/>
      <c r="C140" s="3"/>
      <c r="D140" s="10" t="s">
        <v>74</v>
      </c>
      <c r="E140" s="71">
        <v>4000</v>
      </c>
      <c r="F140" s="11"/>
      <c r="G140" s="11">
        <f>G138/E140*D122</f>
        <v>335.4128</v>
      </c>
      <c r="H140" s="31"/>
    </row>
    <row r="141" spans="1:11" ht="15.95" customHeight="1">
      <c r="A141" s="41" t="s">
        <v>81</v>
      </c>
      <c r="B141" s="41"/>
      <c r="C141" s="20"/>
      <c r="D141" s="20"/>
      <c r="E141" s="20"/>
      <c r="F141" s="65"/>
      <c r="G141" s="20"/>
      <c r="H141" s="47">
        <f>G139+G140</f>
        <v>587.84879999999998</v>
      </c>
    </row>
    <row r="142" spans="1:11" ht="15.95" customHeight="1">
      <c r="A142" s="126"/>
      <c r="B142" s="126"/>
      <c r="C142" s="4"/>
      <c r="D142" s="4"/>
      <c r="E142" s="4"/>
      <c r="F142" s="4"/>
      <c r="G142" s="4"/>
      <c r="H142" s="5"/>
    </row>
    <row r="143" spans="1:11" ht="15.95" customHeight="1">
      <c r="A143" s="127" t="s">
        <v>77</v>
      </c>
      <c r="B143" s="127"/>
      <c r="C143" s="108"/>
      <c r="D143" s="108"/>
      <c r="E143" s="108"/>
      <c r="F143" s="108"/>
      <c r="G143" s="108"/>
      <c r="H143" s="109">
        <f>(SUM(H94:H142))</f>
        <v>13768.726118045834</v>
      </c>
    </row>
    <row r="144" spans="1:11" ht="15.95" customHeight="1">
      <c r="A144" s="129"/>
      <c r="B144" s="129"/>
      <c r="C144" s="62"/>
      <c r="D144" s="62"/>
      <c r="E144" s="62"/>
      <c r="F144" s="62"/>
      <c r="G144" s="62"/>
      <c r="H144" s="64"/>
    </row>
    <row r="145" spans="1:15" ht="15.95" customHeight="1" thickBot="1">
      <c r="A145" s="129"/>
      <c r="B145" s="129"/>
      <c r="C145" s="62"/>
      <c r="D145" s="62"/>
      <c r="E145" s="62"/>
      <c r="F145" s="62"/>
      <c r="G145" s="62"/>
      <c r="H145" s="64"/>
    </row>
    <row r="146" spans="1:15" ht="15.95" customHeight="1" thickBot="1">
      <c r="A146" s="347" t="s">
        <v>62</v>
      </c>
      <c r="B146" s="347"/>
      <c r="C146" s="347"/>
      <c r="D146" s="347"/>
      <c r="E146" s="347"/>
      <c r="F146" s="347"/>
      <c r="G146" s="347"/>
      <c r="H146" s="347"/>
    </row>
    <row r="147" spans="1:15" ht="15.95" customHeight="1">
      <c r="A147" s="119" t="s">
        <v>1</v>
      </c>
      <c r="B147" s="119"/>
      <c r="C147" s="10"/>
      <c r="D147" s="10" t="s">
        <v>2</v>
      </c>
      <c r="E147" s="10" t="s">
        <v>3</v>
      </c>
      <c r="F147" s="10" t="s">
        <v>4</v>
      </c>
      <c r="G147" s="10" t="s">
        <v>5</v>
      </c>
      <c r="H147" s="11" t="s">
        <v>20</v>
      </c>
    </row>
    <row r="148" spans="1:15" ht="15.95" customHeight="1">
      <c r="A148" s="126" t="s">
        <v>15</v>
      </c>
      <c r="B148" s="126"/>
      <c r="C148" s="4"/>
      <c r="D148" s="10" t="s">
        <v>7</v>
      </c>
      <c r="E148" s="13">
        <v>5.08</v>
      </c>
      <c r="F148" s="78"/>
      <c r="G148" s="78"/>
      <c r="H148" s="31"/>
      <c r="L148" s="81" t="s">
        <v>123</v>
      </c>
    </row>
    <row r="149" spans="1:15" ht="15.95" customHeight="1">
      <c r="A149" s="119" t="s">
        <v>57</v>
      </c>
      <c r="B149" s="119"/>
      <c r="C149" s="3"/>
      <c r="D149" s="10" t="s">
        <v>7</v>
      </c>
      <c r="E149" s="13">
        <v>10.85</v>
      </c>
      <c r="F149" s="79"/>
      <c r="G149" s="78"/>
      <c r="H149" s="31"/>
    </row>
    <row r="150" spans="1:15" ht="15.95" customHeight="1">
      <c r="A150" s="119" t="s">
        <v>61</v>
      </c>
      <c r="B150" s="119"/>
      <c r="C150" s="3"/>
      <c r="D150" s="10" t="s">
        <v>7</v>
      </c>
      <c r="E150" s="13">
        <v>2</v>
      </c>
      <c r="F150" s="79"/>
      <c r="G150" s="78"/>
      <c r="H150" s="31"/>
    </row>
    <row r="151" spans="1:15" ht="15.95" customHeight="1">
      <c r="A151" s="119" t="s">
        <v>113</v>
      </c>
      <c r="B151" s="119"/>
      <c r="C151" s="3"/>
      <c r="D151" s="10" t="s">
        <v>7</v>
      </c>
      <c r="E151" s="13">
        <v>3.65</v>
      </c>
      <c r="F151" s="79"/>
      <c r="G151" s="78"/>
      <c r="H151" s="31"/>
    </row>
    <row r="152" spans="1:15" ht="15.95" customHeight="1">
      <c r="A152" s="119" t="s">
        <v>59</v>
      </c>
      <c r="B152" s="128"/>
      <c r="C152" s="57"/>
      <c r="D152" s="58"/>
      <c r="E152" s="80">
        <f>ROUND(((1+E148%)*(1+E149%)/(1-(E150%+E151%))-1),4)</f>
        <v>0.2346</v>
      </c>
      <c r="F152" s="94">
        <f>H143+H86</f>
        <v>19043.470062779135</v>
      </c>
      <c r="H152" s="82">
        <f>F152*E152</f>
        <v>4467.5980767279852</v>
      </c>
    </row>
    <row r="153" spans="1:15" ht="15.95" customHeight="1">
      <c r="A153" s="119"/>
      <c r="B153" s="119"/>
      <c r="C153" s="3"/>
      <c r="D153" s="3"/>
      <c r="E153" s="10"/>
      <c r="F153" s="44"/>
      <c r="G153" s="3"/>
      <c r="H153" s="31"/>
    </row>
    <row r="154" spans="1:15" ht="15.95" customHeight="1">
      <c r="A154" s="127" t="s">
        <v>58</v>
      </c>
      <c r="B154" s="127"/>
      <c r="C154" s="108"/>
      <c r="D154" s="108"/>
      <c r="E154" s="110"/>
      <c r="F154" s="111"/>
      <c r="G154" s="108"/>
      <c r="H154" s="109">
        <f>H152</f>
        <v>4467.5980767279852</v>
      </c>
    </row>
    <row r="155" spans="1:15" ht="15.95" customHeight="1">
      <c r="A155" s="130"/>
      <c r="B155" s="130"/>
      <c r="C155" s="83"/>
      <c r="D155" s="83"/>
      <c r="E155" s="84"/>
      <c r="F155" s="85"/>
      <c r="G155" s="83"/>
      <c r="H155" s="86"/>
    </row>
    <row r="156" spans="1:15" ht="15.95" customHeight="1">
      <c r="A156" s="131" t="s">
        <v>102</v>
      </c>
      <c r="B156" s="131"/>
      <c r="C156" s="87"/>
      <c r="D156" s="88"/>
      <c r="E156" s="89"/>
      <c r="F156" s="90"/>
      <c r="G156" s="88"/>
      <c r="H156" s="91">
        <f>ROUND(H154+H143+H86,2)</f>
        <v>23511.07</v>
      </c>
    </row>
    <row r="157" spans="1:15" ht="15.95" customHeight="1">
      <c r="A157" s="129"/>
      <c r="B157" s="129"/>
      <c r="C157" s="62"/>
      <c r="D157" s="62"/>
      <c r="E157" s="92"/>
      <c r="F157" s="93"/>
      <c r="G157" s="62"/>
      <c r="H157" s="64"/>
      <c r="M157" s="104"/>
      <c r="N157" s="100"/>
      <c r="O157" s="159"/>
    </row>
    <row r="158" spans="1:15" ht="15.95" customHeight="1">
      <c r="A158" s="129"/>
      <c r="B158" s="129"/>
      <c r="C158" s="62"/>
      <c r="D158" s="62"/>
      <c r="E158" s="92"/>
      <c r="F158" s="93"/>
      <c r="G158" s="62"/>
      <c r="H158" s="64"/>
    </row>
    <row r="159" spans="1:15" ht="15.95" customHeight="1">
      <c r="A159" s="150" t="s">
        <v>116</v>
      </c>
      <c r="B159" s="150"/>
      <c r="C159" s="151"/>
      <c r="D159" s="151"/>
      <c r="E159" s="151"/>
      <c r="F159" s="151"/>
      <c r="G159" s="151"/>
      <c r="H159" s="152">
        <f>ROUND(H156/D122,2)</f>
        <v>146.94</v>
      </c>
    </row>
    <row r="160" spans="1:15" ht="15.95" customHeight="1">
      <c r="A160" s="133"/>
      <c r="B160" s="133"/>
      <c r="C160" s="1"/>
      <c r="D160" s="1"/>
      <c r="E160" s="1"/>
      <c r="F160" s="1"/>
      <c r="G160" s="1"/>
      <c r="H160" s="2"/>
    </row>
    <row r="161" spans="1:11" ht="15.95" customHeight="1">
      <c r="A161" s="150" t="s">
        <v>140</v>
      </c>
      <c r="B161" s="150"/>
      <c r="C161" s="151"/>
      <c r="D161" s="151"/>
      <c r="E161" s="151"/>
      <c r="F161" s="151"/>
      <c r="G161" s="151"/>
      <c r="H161" s="152">
        <f>H159*D122</f>
        <v>23510.400000000001</v>
      </c>
    </row>
    <row r="162" spans="1:11" ht="15.95" customHeight="1">
      <c r="A162" s="132"/>
      <c r="B162" s="132"/>
      <c r="C162" s="2"/>
      <c r="D162" s="2"/>
      <c r="E162" s="2"/>
      <c r="F162" s="2"/>
      <c r="G162" s="2"/>
      <c r="H162" s="2"/>
    </row>
    <row r="163" spans="1:11" ht="15.95" customHeight="1">
      <c r="A163" s="150" t="s">
        <v>117</v>
      </c>
      <c r="B163" s="150"/>
      <c r="C163" s="151"/>
      <c r="D163" s="151"/>
      <c r="E163" s="151"/>
      <c r="F163" s="151"/>
      <c r="G163" s="151"/>
      <c r="H163" s="152">
        <f>H161*12</f>
        <v>282124.80000000005</v>
      </c>
    </row>
    <row r="164" spans="1:11" ht="15.95" customHeight="1">
      <c r="A164" s="132"/>
      <c r="B164" s="132"/>
      <c r="C164" s="2"/>
      <c r="D164" s="2"/>
      <c r="E164" s="2"/>
      <c r="F164" s="2"/>
      <c r="G164" s="2"/>
      <c r="H164" s="2"/>
    </row>
    <row r="165" spans="1:11" ht="15.95" customHeight="1">
      <c r="A165" s="132"/>
      <c r="B165" s="132"/>
      <c r="C165" s="2"/>
      <c r="D165" s="2"/>
      <c r="E165" s="2"/>
      <c r="F165" s="2"/>
      <c r="G165" s="2"/>
      <c r="H165" s="2"/>
    </row>
    <row r="166" spans="1:11" ht="15.95" customHeight="1">
      <c r="A166" s="132"/>
      <c r="B166" s="132"/>
      <c r="C166" s="2"/>
      <c r="D166" s="2"/>
      <c r="E166" s="2"/>
      <c r="F166" s="2"/>
      <c r="G166" s="2"/>
      <c r="H166" s="2"/>
    </row>
    <row r="167" spans="1:11" ht="15.75">
      <c r="A167" s="133"/>
      <c r="B167" s="133"/>
      <c r="C167" s="101"/>
      <c r="D167" s="51"/>
      <c r="E167" s="99"/>
      <c r="F167" s="99"/>
      <c r="G167" s="99"/>
      <c r="H167" s="102"/>
    </row>
    <row r="168" spans="1:11" ht="15.75">
      <c r="A168" s="81"/>
      <c r="B168" s="81"/>
      <c r="C168" s="176" t="s">
        <v>110</v>
      </c>
      <c r="D168" s="176"/>
      <c r="E168" s="176"/>
      <c r="F168" s="176"/>
      <c r="G168" s="176"/>
      <c r="H168" s="113"/>
      <c r="I168" s="113"/>
      <c r="J168" s="113"/>
      <c r="K168" s="4"/>
    </row>
    <row r="169" spans="1:11" ht="15.75">
      <c r="A169" s="81"/>
      <c r="B169" s="81"/>
      <c r="C169" s="154" t="str">
        <f>A3</f>
        <v>MÃO DE OBRA DIRETA</v>
      </c>
      <c r="D169" s="154"/>
      <c r="E169" s="153"/>
      <c r="F169" s="155">
        <f>H86</f>
        <v>5274.7439447333009</v>
      </c>
      <c r="G169" s="156">
        <f>F169/$F$172</f>
        <v>0.22435152301182854</v>
      </c>
      <c r="H169" s="114"/>
      <c r="I169" s="4"/>
      <c r="J169" s="5"/>
      <c r="K169" s="4"/>
    </row>
    <row r="170" spans="1:11" ht="15.75">
      <c r="A170" s="81"/>
      <c r="B170" s="81"/>
      <c r="C170" s="154" t="str">
        <f>A89</f>
        <v>EQUIPAMENTOS</v>
      </c>
      <c r="D170" s="154"/>
      <c r="E170" s="153"/>
      <c r="F170" s="155">
        <f>H143</f>
        <v>13768.726118045834</v>
      </c>
      <c r="G170" s="156">
        <f>F170/$F$172</f>
        <v>0.58562741753571712</v>
      </c>
      <c r="H170" s="114"/>
      <c r="I170" s="4"/>
      <c r="J170" s="5"/>
      <c r="K170" s="4"/>
    </row>
    <row r="171" spans="1:11" ht="15.75">
      <c r="A171" s="81"/>
      <c r="B171" s="81"/>
      <c r="C171" s="154" t="str">
        <f>A146</f>
        <v>BENEFÍCIOS E DESPESAS INDIRETAS - BDI</v>
      </c>
      <c r="D171" s="154"/>
      <c r="E171" s="153"/>
      <c r="F171" s="155">
        <f>H154</f>
        <v>4467.5980767279852</v>
      </c>
      <c r="G171" s="156">
        <f>F171/$F$172</f>
        <v>0.19002105945245423</v>
      </c>
      <c r="H171" s="114"/>
      <c r="I171" s="4"/>
      <c r="J171" s="5"/>
      <c r="K171" s="4"/>
    </row>
    <row r="172" spans="1:11" ht="15.75">
      <c r="A172" s="81"/>
      <c r="B172" s="81"/>
      <c r="C172" s="154" t="str">
        <f>A156</f>
        <v>TOTAL CUSTO CARREGAMENTO</v>
      </c>
      <c r="D172" s="154"/>
      <c r="E172" s="153"/>
      <c r="F172" s="155">
        <f>SUM(F169:F171)</f>
        <v>23511.068139507122</v>
      </c>
      <c r="G172" s="156">
        <f>F172/$F$172</f>
        <v>1</v>
      </c>
      <c r="H172" s="114"/>
      <c r="I172" s="4"/>
      <c r="J172" s="5"/>
      <c r="K172" s="4"/>
    </row>
    <row r="173" spans="1:11" ht="15.75">
      <c r="A173" s="134"/>
      <c r="B173" s="134"/>
      <c r="C173" s="157"/>
      <c r="D173" s="114"/>
      <c r="E173" s="158"/>
      <c r="F173" s="114"/>
      <c r="G173" s="4"/>
      <c r="H173" s="5"/>
      <c r="I173" s="4"/>
    </row>
    <row r="174" spans="1:11" ht="15.75">
      <c r="A174" s="134"/>
      <c r="B174" s="134"/>
      <c r="C174" s="157"/>
      <c r="D174" s="114"/>
      <c r="E174" s="158"/>
      <c r="F174" s="114"/>
      <c r="G174" s="4"/>
      <c r="H174" s="5"/>
      <c r="I174" s="4"/>
    </row>
    <row r="175" spans="1:11" ht="15.75">
      <c r="A175" s="134"/>
      <c r="B175" s="134"/>
      <c r="C175" s="157"/>
      <c r="D175" s="114"/>
      <c r="E175" s="158"/>
      <c r="F175" s="114"/>
      <c r="G175" s="4"/>
      <c r="H175" s="5"/>
      <c r="I175" s="4"/>
    </row>
    <row r="176" spans="1:11" ht="15.75">
      <c r="A176" s="134"/>
      <c r="B176" s="134"/>
      <c r="C176" s="99"/>
      <c r="D176" s="99"/>
      <c r="F176" s="99"/>
      <c r="G176" s="4"/>
      <c r="H176" s="5"/>
      <c r="I176" s="4"/>
    </row>
    <row r="177" spans="1:9">
      <c r="F177" s="4"/>
      <c r="G177" s="4"/>
      <c r="H177" s="5"/>
      <c r="I177" s="4"/>
    </row>
    <row r="178" spans="1:9" ht="15.75">
      <c r="A178" s="136"/>
      <c r="B178" s="136"/>
      <c r="C178" s="103"/>
      <c r="F178" s="4"/>
      <c r="G178" s="4"/>
      <c r="H178" s="4"/>
      <c r="I178" s="4"/>
    </row>
    <row r="179" spans="1:9">
      <c r="A179" s="341" t="s">
        <v>120</v>
      </c>
      <c r="B179" s="341"/>
      <c r="C179" s="341"/>
      <c r="D179" s="341"/>
      <c r="E179" s="341"/>
      <c r="F179" s="341"/>
      <c r="G179" s="341"/>
      <c r="H179" s="341"/>
    </row>
    <row r="180" spans="1:9">
      <c r="A180" s="341" t="s">
        <v>121</v>
      </c>
      <c r="B180" s="341"/>
      <c r="C180" s="341"/>
      <c r="D180" s="341"/>
      <c r="E180" s="341"/>
      <c r="F180" s="341"/>
      <c r="G180" s="341"/>
      <c r="H180" s="341"/>
    </row>
    <row r="181" spans="1:9" ht="15.75" customHeight="1">
      <c r="A181" s="340" t="s">
        <v>122</v>
      </c>
      <c r="B181" s="340"/>
      <c r="C181" s="340"/>
      <c r="D181" s="340"/>
      <c r="E181" s="340"/>
      <c r="F181" s="340"/>
      <c r="G181" s="340"/>
      <c r="H181" s="340"/>
    </row>
    <row r="182" spans="1:9">
      <c r="A182" s="341"/>
      <c r="B182" s="341"/>
      <c r="C182" s="341"/>
      <c r="D182" s="341"/>
      <c r="E182" s="341"/>
      <c r="F182" s="341"/>
      <c r="G182" s="341"/>
      <c r="H182" s="341"/>
    </row>
    <row r="183" spans="1:9" ht="15.75">
      <c r="A183" s="136"/>
      <c r="B183" s="136"/>
      <c r="C183" s="103"/>
      <c r="H183" s="81"/>
    </row>
    <row r="186" spans="1:9">
      <c r="D186" s="104"/>
      <c r="G186" s="105"/>
      <c r="H186" s="81"/>
    </row>
    <row r="187" spans="1:9">
      <c r="G187" s="105"/>
      <c r="H187" s="81"/>
    </row>
    <row r="189" spans="1:9" ht="15.75">
      <c r="A189" s="136"/>
      <c r="B189" s="136"/>
      <c r="C189" s="103"/>
      <c r="D189" s="106"/>
      <c r="E189" s="103"/>
      <c r="H189" s="81"/>
    </row>
    <row r="191" spans="1:9" ht="15.75">
      <c r="A191" s="136"/>
      <c r="B191" s="136"/>
      <c r="C191" s="103"/>
      <c r="D191" s="103"/>
      <c r="E191" s="103"/>
      <c r="H191" s="81"/>
    </row>
    <row r="192" spans="1:9" ht="15.75">
      <c r="A192" s="136"/>
      <c r="B192" s="136"/>
      <c r="C192" s="103"/>
      <c r="D192" s="103"/>
      <c r="E192" s="103"/>
      <c r="H192" s="81"/>
    </row>
    <row r="193" spans="4:8" ht="15.75">
      <c r="D193" s="104"/>
      <c r="E193" s="103"/>
      <c r="H193" s="81"/>
    </row>
    <row r="194" spans="4:8">
      <c r="D194" s="104"/>
    </row>
    <row r="195" spans="4:8">
      <c r="D195" s="100"/>
    </row>
    <row r="196" spans="4:8">
      <c r="D196" s="100"/>
    </row>
  </sheetData>
  <mergeCells count="19">
    <mergeCell ref="A6:D6"/>
    <mergeCell ref="E6:H6"/>
    <mergeCell ref="A8:D8"/>
    <mergeCell ref="A1:H1"/>
    <mergeCell ref="A2:H2"/>
    <mergeCell ref="A3:H3"/>
    <mergeCell ref="A5:D5"/>
    <mergeCell ref="E5:H5"/>
    <mergeCell ref="E8:H8"/>
    <mergeCell ref="A181:H181"/>
    <mergeCell ref="A182:H182"/>
    <mergeCell ref="E7:H7"/>
    <mergeCell ref="A9:D9"/>
    <mergeCell ref="E9:H9"/>
    <mergeCell ref="A89:H89"/>
    <mergeCell ref="A179:H179"/>
    <mergeCell ref="A180:H180"/>
    <mergeCell ref="A146:H146"/>
    <mergeCell ref="A7:D7"/>
  </mergeCells>
  <pageMargins left="0.51181102362204722" right="0.51181102362204722" top="0.87407407407407411" bottom="0.59055118110236227" header="0" footer="0"/>
  <pageSetup paperSize="9" scale="59" fitToWidth="0" fitToHeight="0" orientation="portrait" horizontalDpi="300" verticalDpi="300" r:id="rId1"/>
  <headerFooter>
    <oddHeader>&amp;L
&amp;G&amp;C&amp;"Times New Roman,Negrito"&amp;7
&amp;13MUNICÍPIO  DE   IJUÍ  -   PODER  EXECUTIVO
SECRETARIA  MUNICIPAL  DE  MEIO  AMBIENTE  DE  IJUÍ&amp;R
&amp;G</oddHeader>
  </headerFooter>
  <rowBreaks count="3" manualBreakCount="3">
    <brk id="70" max="6" man="1"/>
    <brk id="144" max="5" man="1"/>
    <brk id="203" max="5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205"/>
  <sheetViews>
    <sheetView showGridLines="0" tabSelected="1" view="pageBreakPreview" topLeftCell="A151" zoomScale="85" zoomScaleNormal="70" zoomScaleSheetLayoutView="85" zoomScalePageLayoutView="90" workbookViewId="0">
      <selection activeCell="H170" sqref="H170"/>
    </sheetView>
  </sheetViews>
  <sheetFormatPr defaultRowHeight="15"/>
  <cols>
    <col min="1" max="1" width="7.140625" style="235" customWidth="1"/>
    <col min="2" max="2" width="13" style="293" customWidth="1"/>
    <col min="3" max="3" width="45.7109375" style="293" customWidth="1"/>
    <col min="4" max="4" width="16" style="293" customWidth="1"/>
    <col min="5" max="5" width="13.5703125" style="293" customWidth="1"/>
    <col min="6" max="6" width="18.85546875" style="293" customWidth="1"/>
    <col min="7" max="7" width="18.5703125" style="293" customWidth="1"/>
    <col min="8" max="8" width="22.42578125" style="330" customWidth="1"/>
    <col min="9" max="9" width="27.85546875" style="336" customWidth="1"/>
    <col min="10" max="11" width="9.140625" style="81" customWidth="1"/>
    <col min="12" max="13" width="9.140625" style="81"/>
    <col min="14" max="16" width="9.140625" style="81" customWidth="1"/>
    <col min="17" max="16384" width="9.140625" style="81"/>
  </cols>
  <sheetData>
    <row r="1" spans="1:9">
      <c r="A1" s="356" t="s">
        <v>101</v>
      </c>
      <c r="B1" s="356"/>
      <c r="C1" s="356"/>
      <c r="D1" s="356"/>
      <c r="E1" s="356"/>
      <c r="F1" s="356"/>
      <c r="G1" s="356"/>
      <c r="H1" s="356"/>
    </row>
    <row r="2" spans="1:9" ht="30" customHeight="1">
      <c r="A2" s="357" t="s">
        <v>118</v>
      </c>
      <c r="B2" s="357"/>
      <c r="C2" s="357"/>
      <c r="D2" s="357"/>
      <c r="E2" s="357"/>
      <c r="F2" s="357"/>
      <c r="G2" s="357"/>
      <c r="H2" s="357"/>
    </row>
    <row r="4" spans="1:9" ht="15.75" customHeight="1">
      <c r="A4" s="355" t="s">
        <v>156</v>
      </c>
      <c r="B4" s="355"/>
      <c r="C4" s="355"/>
      <c r="D4" s="355"/>
      <c r="E4" s="355"/>
      <c r="F4" s="355"/>
      <c r="G4" s="355"/>
      <c r="H4" s="355"/>
    </row>
    <row r="5" spans="1:9" ht="36" customHeight="1">
      <c r="A5" s="354" t="s">
        <v>157</v>
      </c>
      <c r="B5" s="354"/>
      <c r="C5" s="354"/>
      <c r="D5" s="354"/>
      <c r="E5" s="354"/>
      <c r="F5" s="354"/>
      <c r="G5" s="354"/>
      <c r="H5" s="354"/>
    </row>
    <row r="6" spans="1:9" ht="15.75" customHeight="1">
      <c r="A6" s="177"/>
      <c r="B6" s="177"/>
      <c r="C6" s="177"/>
      <c r="D6" s="177"/>
      <c r="E6" s="177"/>
      <c r="F6" s="177"/>
      <c r="G6" s="177"/>
      <c r="H6" s="177"/>
    </row>
    <row r="7" spans="1:9" ht="15.75" customHeight="1">
      <c r="A7" s="365" t="s">
        <v>93</v>
      </c>
      <c r="B7" s="365"/>
      <c r="C7" s="365"/>
      <c r="D7" s="365"/>
      <c r="E7" s="365"/>
      <c r="F7" s="365"/>
      <c r="G7" s="365"/>
      <c r="H7" s="365"/>
    </row>
    <row r="8" spans="1:9" ht="15.75">
      <c r="A8" s="178" t="s">
        <v>94</v>
      </c>
      <c r="B8" s="178"/>
      <c r="C8" s="178"/>
      <c r="D8" s="178"/>
      <c r="E8" s="178"/>
      <c r="F8" s="178"/>
      <c r="G8" s="178"/>
      <c r="H8" s="178"/>
    </row>
    <row r="9" spans="1:9" ht="15.75">
      <c r="A9" s="178" t="s">
        <v>95</v>
      </c>
      <c r="B9" s="178"/>
      <c r="C9" s="178"/>
      <c r="D9" s="178"/>
      <c r="E9" s="178"/>
      <c r="F9" s="178"/>
      <c r="G9" s="178"/>
      <c r="H9" s="178"/>
    </row>
    <row r="10" spans="1:9" ht="15.75">
      <c r="A10" s="178" t="s">
        <v>96</v>
      </c>
      <c r="B10" s="178"/>
      <c r="C10" s="178"/>
      <c r="D10" s="178"/>
      <c r="E10" s="178"/>
      <c r="F10" s="178"/>
      <c r="G10" s="178"/>
      <c r="H10" s="178"/>
    </row>
    <row r="11" spans="1:9" ht="15.75">
      <c r="A11" s="178" t="s">
        <v>97</v>
      </c>
      <c r="B11" s="178"/>
      <c r="C11" s="178"/>
      <c r="D11" s="178"/>
      <c r="E11" s="178"/>
      <c r="F11" s="178"/>
      <c r="G11" s="178"/>
      <c r="H11" s="178"/>
    </row>
    <row r="12" spans="1:9" ht="15.75">
      <c r="A12" s="178" t="s">
        <v>98</v>
      </c>
      <c r="B12" s="178"/>
      <c r="C12" s="178"/>
      <c r="D12" s="178"/>
      <c r="E12" s="178"/>
      <c r="F12" s="178"/>
      <c r="G12" s="178"/>
      <c r="H12" s="178"/>
    </row>
    <row r="13" spans="1:9" ht="15.75" thickBot="1"/>
    <row r="14" spans="1:9" ht="15.95" customHeight="1" thickBot="1">
      <c r="A14" s="358" t="s">
        <v>0</v>
      </c>
      <c r="B14" s="358"/>
      <c r="C14" s="358"/>
      <c r="D14" s="358"/>
      <c r="E14" s="358"/>
      <c r="F14" s="358"/>
      <c r="G14" s="358"/>
      <c r="H14" s="358"/>
    </row>
    <row r="15" spans="1:9" ht="15.95" customHeight="1">
      <c r="A15" s="179" t="s">
        <v>107</v>
      </c>
      <c r="B15" s="180"/>
      <c r="C15" s="180"/>
      <c r="D15" s="181"/>
      <c r="E15" s="181"/>
      <c r="F15" s="181"/>
      <c r="G15" s="181"/>
      <c r="H15" s="182"/>
    </row>
    <row r="16" spans="1:9" ht="15.95" customHeight="1">
      <c r="A16" s="359" t="s">
        <v>169</v>
      </c>
      <c r="B16" s="359"/>
      <c r="C16" s="359"/>
      <c r="D16" s="359"/>
      <c r="E16" s="360"/>
      <c r="F16" s="361"/>
      <c r="G16" s="361"/>
      <c r="H16" s="362"/>
      <c r="I16" s="81" t="s">
        <v>187</v>
      </c>
    </row>
    <row r="17" spans="1:10" ht="15.95" customHeight="1">
      <c r="A17" s="363" t="s">
        <v>64</v>
      </c>
      <c r="B17" s="363"/>
      <c r="C17" s="363"/>
      <c r="D17" s="363"/>
      <c r="E17" s="368" t="s">
        <v>164</v>
      </c>
      <c r="F17" s="369"/>
      <c r="G17" s="369"/>
      <c r="H17" s="370"/>
      <c r="I17" s="81" t="s">
        <v>181</v>
      </c>
    </row>
    <row r="18" spans="1:10" ht="15.95" customHeight="1">
      <c r="A18" s="359" t="s">
        <v>65</v>
      </c>
      <c r="B18" s="359"/>
      <c r="C18" s="359"/>
      <c r="D18" s="359"/>
      <c r="E18" s="360"/>
      <c r="F18" s="361"/>
      <c r="G18" s="361"/>
      <c r="H18" s="362"/>
      <c r="I18" s="81" t="s">
        <v>182</v>
      </c>
    </row>
    <row r="19" spans="1:10" ht="15.95" customHeight="1">
      <c r="A19" s="359" t="s">
        <v>145</v>
      </c>
      <c r="B19" s="359"/>
      <c r="C19" s="359"/>
      <c r="D19" s="359"/>
      <c r="E19" s="372"/>
      <c r="F19" s="372"/>
      <c r="G19" s="372"/>
      <c r="H19" s="372"/>
      <c r="I19" s="81" t="s">
        <v>183</v>
      </c>
    </row>
    <row r="20" spans="1:10" ht="15.95" customHeight="1">
      <c r="A20" s="359" t="s">
        <v>67</v>
      </c>
      <c r="B20" s="359"/>
      <c r="C20" s="359"/>
      <c r="D20" s="359"/>
      <c r="E20" s="373">
        <v>0</v>
      </c>
      <c r="F20" s="372"/>
      <c r="G20" s="372"/>
      <c r="H20" s="372"/>
      <c r="I20" s="81" t="s">
        <v>184</v>
      </c>
      <c r="J20" s="144"/>
    </row>
    <row r="21" spans="1:10" ht="15.95" customHeight="1">
      <c r="A21" s="183"/>
      <c r="B21" s="184"/>
      <c r="C21" s="184"/>
      <c r="D21" s="185"/>
      <c r="E21" s="185"/>
      <c r="F21" s="185"/>
      <c r="G21" s="185"/>
      <c r="H21" s="186"/>
      <c r="I21" s="81" t="s">
        <v>185</v>
      </c>
    </row>
    <row r="22" spans="1:10" ht="15.95" customHeight="1">
      <c r="A22" s="187" t="s">
        <v>55</v>
      </c>
      <c r="B22" s="188"/>
      <c r="C22" s="188"/>
      <c r="D22" s="189"/>
      <c r="E22" s="189"/>
      <c r="F22" s="189"/>
      <c r="G22" s="189"/>
      <c r="H22" s="190"/>
      <c r="I22" s="81" t="s">
        <v>186</v>
      </c>
    </row>
    <row r="23" spans="1:10" ht="15.95" customHeight="1">
      <c r="A23" s="191" t="s">
        <v>1</v>
      </c>
      <c r="B23" s="192"/>
      <c r="C23" s="192"/>
      <c r="D23" s="192" t="s">
        <v>2</v>
      </c>
      <c r="E23" s="192" t="s">
        <v>3</v>
      </c>
      <c r="F23" s="192" t="s">
        <v>115</v>
      </c>
      <c r="G23" s="192" t="s">
        <v>5</v>
      </c>
      <c r="H23" s="193" t="s">
        <v>20</v>
      </c>
    </row>
    <row r="24" spans="1:10" ht="15.95" customHeight="1">
      <c r="A24" s="191" t="s">
        <v>6</v>
      </c>
      <c r="B24" s="194"/>
      <c r="C24" s="194"/>
      <c r="D24" s="192" t="s">
        <v>23</v>
      </c>
      <c r="E24" s="192">
        <v>220</v>
      </c>
      <c r="F24" s="193">
        <f>E20/220</f>
        <v>0</v>
      </c>
      <c r="G24" s="193">
        <f>F24*E24</f>
        <v>0</v>
      </c>
      <c r="H24" s="193"/>
    </row>
    <row r="25" spans="1:10" ht="15.95" customHeight="1">
      <c r="A25" s="195" t="s">
        <v>63</v>
      </c>
      <c r="B25" s="196"/>
      <c r="C25" s="196"/>
      <c r="D25" s="192" t="s">
        <v>23</v>
      </c>
      <c r="E25" s="197">
        <v>3.67</v>
      </c>
      <c r="F25" s="193">
        <f>F24*2</f>
        <v>0</v>
      </c>
      <c r="G25" s="193">
        <f>F25*E25</f>
        <v>0</v>
      </c>
      <c r="H25" s="193"/>
    </row>
    <row r="26" spans="1:10" ht="15.95" customHeight="1">
      <c r="A26" s="198" t="s">
        <v>71</v>
      </c>
      <c r="B26" s="199"/>
      <c r="C26" s="199"/>
      <c r="D26" s="192" t="s">
        <v>23</v>
      </c>
      <c r="E26" s="200">
        <v>0</v>
      </c>
      <c r="F26" s="193">
        <f>F24*1.5</f>
        <v>0</v>
      </c>
      <c r="G26" s="193">
        <f>F26*E26</f>
        <v>0</v>
      </c>
      <c r="H26" s="193"/>
    </row>
    <row r="27" spans="1:10" ht="15.95" customHeight="1">
      <c r="A27" s="201" t="s">
        <v>22</v>
      </c>
      <c r="B27" s="202"/>
      <c r="C27" s="202"/>
      <c r="D27" s="192" t="s">
        <v>21</v>
      </c>
      <c r="E27" s="203"/>
      <c r="F27" s="204"/>
      <c r="G27" s="204">
        <f>63/302*(G25+G26)</f>
        <v>0</v>
      </c>
      <c r="H27" s="204"/>
    </row>
    <row r="28" spans="1:10" ht="15.95" customHeight="1">
      <c r="A28" s="191" t="s">
        <v>69</v>
      </c>
      <c r="B28" s="194"/>
      <c r="C28" s="194"/>
      <c r="D28" s="192" t="s">
        <v>21</v>
      </c>
      <c r="E28" s="192">
        <v>1</v>
      </c>
      <c r="F28" s="205">
        <v>0</v>
      </c>
      <c r="G28" s="206"/>
      <c r="H28" s="182"/>
    </row>
    <row r="29" spans="1:10" ht="15.95" customHeight="1">
      <c r="A29" s="191" t="s">
        <v>52</v>
      </c>
      <c r="B29" s="194"/>
      <c r="C29" s="194"/>
      <c r="D29" s="192" t="s">
        <v>7</v>
      </c>
      <c r="E29" s="207">
        <v>0</v>
      </c>
      <c r="F29" s="205">
        <f>F28+G25+G26+G27</f>
        <v>0</v>
      </c>
      <c r="G29" s="193">
        <f>F29*E29%</f>
        <v>0</v>
      </c>
      <c r="H29" s="193"/>
    </row>
    <row r="30" spans="1:10" ht="15.95" customHeight="1">
      <c r="A30" s="191" t="s">
        <v>72</v>
      </c>
      <c r="B30" s="194"/>
      <c r="C30" s="194"/>
      <c r="D30" s="192" t="s">
        <v>54</v>
      </c>
      <c r="E30" s="192">
        <v>1</v>
      </c>
      <c r="F30" s="193">
        <f>SUM(G24:G29)</f>
        <v>0</v>
      </c>
      <c r="G30" s="193">
        <f>F30*E30</f>
        <v>0</v>
      </c>
      <c r="H30" s="193"/>
    </row>
    <row r="31" spans="1:10" ht="15.95" customHeight="1">
      <c r="A31" s="208" t="s">
        <v>25</v>
      </c>
      <c r="B31" s="209"/>
      <c r="C31" s="209"/>
      <c r="D31" s="210"/>
      <c r="E31" s="210"/>
      <c r="F31" s="211"/>
      <c r="G31" s="211"/>
      <c r="H31" s="212">
        <f>G30</f>
        <v>0</v>
      </c>
    </row>
    <row r="32" spans="1:10" ht="15.95" customHeight="1">
      <c r="A32" s="213"/>
      <c r="B32" s="214"/>
      <c r="C32" s="214"/>
      <c r="D32" s="215"/>
      <c r="E32" s="215"/>
      <c r="F32" s="216"/>
      <c r="G32" s="216"/>
      <c r="H32" s="217"/>
    </row>
    <row r="33" spans="1:15" ht="15.95" customHeight="1">
      <c r="A33" s="208" t="s">
        <v>26</v>
      </c>
      <c r="B33" s="209"/>
      <c r="C33" s="209"/>
      <c r="D33" s="215"/>
      <c r="E33" s="215"/>
      <c r="F33" s="216"/>
      <c r="G33" s="216"/>
      <c r="H33" s="217"/>
    </row>
    <row r="34" spans="1:15" ht="15.95" customHeight="1">
      <c r="A34" s="191" t="s">
        <v>1</v>
      </c>
      <c r="B34" s="192"/>
      <c r="C34" s="192"/>
      <c r="D34" s="192" t="s">
        <v>2</v>
      </c>
      <c r="E34" s="192" t="s">
        <v>3</v>
      </c>
      <c r="F34" s="192" t="s">
        <v>115</v>
      </c>
      <c r="G34" s="192" t="s">
        <v>5</v>
      </c>
      <c r="H34" s="193" t="s">
        <v>20</v>
      </c>
    </row>
    <row r="35" spans="1:15" ht="15.95" customHeight="1">
      <c r="A35" s="213" t="s">
        <v>27</v>
      </c>
      <c r="B35" s="214"/>
      <c r="C35" s="214"/>
      <c r="D35" s="215"/>
      <c r="E35" s="215"/>
      <c r="F35" s="216"/>
      <c r="G35" s="216"/>
      <c r="H35" s="217"/>
    </row>
    <row r="36" spans="1:15" ht="15.95" customHeight="1">
      <c r="A36" s="191" t="s">
        <v>28</v>
      </c>
      <c r="B36" s="194"/>
      <c r="C36" s="194"/>
      <c r="D36" s="192" t="s">
        <v>7</v>
      </c>
      <c r="E36" s="218">
        <v>0</v>
      </c>
      <c r="F36" s="193"/>
      <c r="G36" s="193">
        <f>$H$31*E36</f>
        <v>0</v>
      </c>
      <c r="H36" s="217"/>
    </row>
    <row r="37" spans="1:15" ht="15.95" customHeight="1">
      <c r="A37" s="191" t="s">
        <v>125</v>
      </c>
      <c r="B37" s="194"/>
      <c r="C37" s="194"/>
      <c r="D37" s="192" t="s">
        <v>7</v>
      </c>
      <c r="E37" s="218">
        <v>0</v>
      </c>
      <c r="F37" s="193"/>
      <c r="G37" s="193">
        <f t="shared" ref="G37:G43" si="0">$H$31*E37</f>
        <v>0</v>
      </c>
      <c r="H37" s="217"/>
      <c r="J37" s="145"/>
    </row>
    <row r="38" spans="1:15" ht="15.95" customHeight="1">
      <c r="A38" s="191" t="s">
        <v>126</v>
      </c>
      <c r="B38" s="194"/>
      <c r="C38" s="194"/>
      <c r="D38" s="192" t="s">
        <v>7</v>
      </c>
      <c r="E38" s="218">
        <v>0</v>
      </c>
      <c r="F38" s="193"/>
      <c r="G38" s="193">
        <f t="shared" si="0"/>
        <v>0</v>
      </c>
      <c r="H38" s="217"/>
      <c r="J38" s="145"/>
      <c r="O38" s="145"/>
    </row>
    <row r="39" spans="1:15" ht="15.95" customHeight="1">
      <c r="A39" s="191" t="s">
        <v>127</v>
      </c>
      <c r="B39" s="194"/>
      <c r="C39" s="194"/>
      <c r="D39" s="192" t="s">
        <v>7</v>
      </c>
      <c r="E39" s="219">
        <v>0</v>
      </c>
      <c r="F39" s="193"/>
      <c r="G39" s="193">
        <f t="shared" si="0"/>
        <v>0</v>
      </c>
      <c r="H39" s="217"/>
      <c r="J39" s="145"/>
      <c r="O39" s="145"/>
    </row>
    <row r="40" spans="1:15" ht="15.95" customHeight="1">
      <c r="A40" s="191" t="s">
        <v>128</v>
      </c>
      <c r="B40" s="194"/>
      <c r="C40" s="194"/>
      <c r="D40" s="192" t="s">
        <v>7</v>
      </c>
      <c r="E40" s="218">
        <v>0</v>
      </c>
      <c r="F40" s="193"/>
      <c r="G40" s="193">
        <f t="shared" si="0"/>
        <v>0</v>
      </c>
      <c r="H40" s="217"/>
      <c r="J40" s="145"/>
      <c r="O40" s="145"/>
    </row>
    <row r="41" spans="1:15" ht="15.95" customHeight="1">
      <c r="A41" s="191" t="s">
        <v>129</v>
      </c>
      <c r="B41" s="194"/>
      <c r="C41" s="194"/>
      <c r="D41" s="192" t="s">
        <v>7</v>
      </c>
      <c r="E41" s="218">
        <v>0</v>
      </c>
      <c r="F41" s="193"/>
      <c r="G41" s="193">
        <f t="shared" si="0"/>
        <v>0</v>
      </c>
      <c r="H41" s="217"/>
      <c r="J41" s="145"/>
      <c r="O41" s="145"/>
    </row>
    <row r="42" spans="1:15" ht="15.95" customHeight="1">
      <c r="A42" s="191" t="s">
        <v>130</v>
      </c>
      <c r="B42" s="191"/>
      <c r="C42" s="191"/>
      <c r="D42" s="192" t="s">
        <v>7</v>
      </c>
      <c r="E42" s="219">
        <v>0</v>
      </c>
      <c r="F42" s="193"/>
      <c r="G42" s="193">
        <f t="shared" si="0"/>
        <v>0</v>
      </c>
      <c r="H42" s="217"/>
      <c r="J42" s="145"/>
      <c r="O42" s="145"/>
    </row>
    <row r="43" spans="1:15" ht="14.25" customHeight="1">
      <c r="A43" s="191" t="s">
        <v>131</v>
      </c>
      <c r="B43" s="194"/>
      <c r="C43" s="194"/>
      <c r="D43" s="220" t="s">
        <v>7</v>
      </c>
      <c r="E43" s="221">
        <v>0</v>
      </c>
      <c r="F43" s="222"/>
      <c r="G43" s="222">
        <f t="shared" si="0"/>
        <v>0</v>
      </c>
      <c r="H43" s="223"/>
      <c r="J43" s="145"/>
      <c r="O43" s="145"/>
    </row>
    <row r="44" spans="1:15" ht="15.95" customHeight="1">
      <c r="A44" s="191" t="s">
        <v>29</v>
      </c>
      <c r="B44" s="194"/>
      <c r="C44" s="194"/>
      <c r="D44" s="192" t="s">
        <v>7</v>
      </c>
      <c r="E44" s="224">
        <f>SUM(E36:E43)</f>
        <v>0</v>
      </c>
      <c r="F44" s="193"/>
      <c r="G44" s="193">
        <f>SUM(G36:G43)</f>
        <v>0</v>
      </c>
      <c r="H44" s="225"/>
      <c r="J44" s="145"/>
      <c r="O44" s="145"/>
    </row>
    <row r="45" spans="1:15" ht="15.95" customHeight="1">
      <c r="A45" s="191"/>
      <c r="B45" s="194"/>
      <c r="C45" s="194"/>
      <c r="D45" s="210"/>
      <c r="E45" s="210"/>
      <c r="F45" s="211"/>
      <c r="G45" s="211"/>
      <c r="H45" s="226"/>
      <c r="J45" s="145"/>
      <c r="O45" s="145"/>
    </row>
    <row r="46" spans="1:15" ht="15.95" customHeight="1">
      <c r="A46" s="213" t="s">
        <v>30</v>
      </c>
      <c r="B46" s="214"/>
      <c r="C46" s="214"/>
      <c r="D46" s="210"/>
      <c r="E46" s="210"/>
      <c r="F46" s="211"/>
      <c r="G46" s="211"/>
      <c r="H46" s="227"/>
      <c r="J46" s="145"/>
      <c r="O46" s="145"/>
    </row>
    <row r="47" spans="1:15" ht="15.95" customHeight="1">
      <c r="A47" s="198" t="s">
        <v>31</v>
      </c>
      <c r="B47" s="198"/>
      <c r="C47" s="198"/>
      <c r="D47" s="192" t="s">
        <v>7</v>
      </c>
      <c r="E47" s="218">
        <v>0</v>
      </c>
      <c r="F47" s="193"/>
      <c r="G47" s="193">
        <f t="shared" ref="G47:G52" si="1">$H$31*E47</f>
        <v>0</v>
      </c>
      <c r="H47" s="227"/>
      <c r="J47" s="145"/>
      <c r="O47" s="145"/>
    </row>
    <row r="48" spans="1:15" ht="15.95" customHeight="1">
      <c r="A48" s="198" t="s">
        <v>32</v>
      </c>
      <c r="B48" s="198"/>
      <c r="C48" s="198"/>
      <c r="D48" s="192" t="s">
        <v>7</v>
      </c>
      <c r="E48" s="218">
        <v>0</v>
      </c>
      <c r="F48" s="193"/>
      <c r="G48" s="193">
        <f t="shared" si="1"/>
        <v>0</v>
      </c>
      <c r="H48" s="227"/>
      <c r="J48" s="145"/>
      <c r="O48" s="145"/>
    </row>
    <row r="49" spans="1:15" ht="15.95" customHeight="1">
      <c r="A49" s="198" t="s">
        <v>33</v>
      </c>
      <c r="B49" s="198"/>
      <c r="C49" s="198"/>
      <c r="D49" s="192" t="s">
        <v>7</v>
      </c>
      <c r="E49" s="218">
        <v>0</v>
      </c>
      <c r="F49" s="193"/>
      <c r="G49" s="193">
        <f t="shared" si="1"/>
        <v>0</v>
      </c>
      <c r="H49" s="228"/>
      <c r="J49" s="145"/>
      <c r="O49" s="145"/>
    </row>
    <row r="50" spans="1:15" ht="15.95" customHeight="1">
      <c r="A50" s="198" t="s">
        <v>34</v>
      </c>
      <c r="B50" s="198"/>
      <c r="C50" s="198"/>
      <c r="D50" s="192" t="s">
        <v>7</v>
      </c>
      <c r="E50" s="219">
        <v>0</v>
      </c>
      <c r="F50" s="193"/>
      <c r="G50" s="193">
        <f t="shared" si="1"/>
        <v>0</v>
      </c>
      <c r="H50" s="227"/>
      <c r="J50" s="145"/>
      <c r="O50" s="145"/>
    </row>
    <row r="51" spans="1:15" ht="15.95" customHeight="1">
      <c r="A51" s="198" t="s">
        <v>35</v>
      </c>
      <c r="B51" s="198"/>
      <c r="C51" s="198"/>
      <c r="D51" s="192" t="s">
        <v>7</v>
      </c>
      <c r="E51" s="218">
        <v>0</v>
      </c>
      <c r="F51" s="193"/>
      <c r="G51" s="193">
        <f t="shared" si="1"/>
        <v>0</v>
      </c>
      <c r="H51" s="227"/>
      <c r="J51" s="145"/>
      <c r="O51" s="145"/>
    </row>
    <row r="52" spans="1:15" ht="15.95" customHeight="1">
      <c r="A52" s="198" t="s">
        <v>36</v>
      </c>
      <c r="B52" s="198"/>
      <c r="C52" s="198"/>
      <c r="D52" s="192" t="s">
        <v>7</v>
      </c>
      <c r="E52" s="218">
        <v>0</v>
      </c>
      <c r="F52" s="193"/>
      <c r="G52" s="193">
        <f t="shared" si="1"/>
        <v>0</v>
      </c>
      <c r="H52" s="227"/>
      <c r="J52" s="145"/>
      <c r="O52" s="145"/>
    </row>
    <row r="53" spans="1:15" ht="15.95" customHeight="1">
      <c r="A53" s="191" t="s">
        <v>37</v>
      </c>
      <c r="B53" s="194"/>
      <c r="C53" s="194"/>
      <c r="D53" s="210"/>
      <c r="E53" s="224">
        <f>SUM(E47:E52)</f>
        <v>0</v>
      </c>
      <c r="F53" s="193"/>
      <c r="G53" s="193">
        <f>SUM(G47:G52)</f>
        <v>0</v>
      </c>
      <c r="H53" s="182"/>
      <c r="J53" s="145"/>
      <c r="O53" s="145"/>
    </row>
    <row r="54" spans="1:15" ht="15.95" customHeight="1">
      <c r="A54" s="208"/>
      <c r="B54" s="210"/>
      <c r="C54" s="210"/>
      <c r="D54" s="210"/>
      <c r="E54" s="210"/>
      <c r="F54" s="211"/>
      <c r="G54" s="193"/>
      <c r="H54" s="227"/>
      <c r="J54" s="145"/>
      <c r="O54" s="145"/>
    </row>
    <row r="55" spans="1:15" ht="15.95" customHeight="1">
      <c r="A55" s="213" t="s">
        <v>38</v>
      </c>
      <c r="B55" s="214"/>
      <c r="C55" s="214"/>
      <c r="D55" s="210"/>
      <c r="E55" s="210"/>
      <c r="F55" s="211"/>
      <c r="G55" s="193"/>
      <c r="H55" s="227"/>
      <c r="J55" s="145"/>
      <c r="O55" s="145"/>
    </row>
    <row r="56" spans="1:15" ht="15.95" customHeight="1">
      <c r="A56" s="229" t="s">
        <v>39</v>
      </c>
      <c r="B56" s="229"/>
      <c r="C56" s="229"/>
      <c r="D56" s="192" t="s">
        <v>7</v>
      </c>
      <c r="E56" s="230">
        <v>0</v>
      </c>
      <c r="F56" s="193"/>
      <c r="G56" s="193">
        <f>$H$31*E56</f>
        <v>0</v>
      </c>
      <c r="H56" s="227"/>
      <c r="J56" s="145"/>
      <c r="O56" s="145"/>
    </row>
    <row r="57" spans="1:15" ht="15.95" customHeight="1">
      <c r="A57" s="229" t="s">
        <v>40</v>
      </c>
      <c r="B57" s="229"/>
      <c r="C57" s="229"/>
      <c r="D57" s="192" t="s">
        <v>7</v>
      </c>
      <c r="E57" s="230">
        <v>0</v>
      </c>
      <c r="F57" s="193"/>
      <c r="G57" s="193">
        <f>$H$31*E57</f>
        <v>0</v>
      </c>
      <c r="H57" s="227"/>
      <c r="J57" s="145"/>
      <c r="O57" s="145"/>
    </row>
    <row r="58" spans="1:15" ht="15.95" customHeight="1">
      <c r="A58" s="229" t="s">
        <v>103</v>
      </c>
      <c r="B58" s="229"/>
      <c r="C58" s="229"/>
      <c r="D58" s="192" t="s">
        <v>7</v>
      </c>
      <c r="E58" s="230">
        <v>0</v>
      </c>
      <c r="F58" s="193"/>
      <c r="G58" s="193">
        <f>$H$31*E58</f>
        <v>0</v>
      </c>
      <c r="H58" s="227"/>
      <c r="J58" s="145"/>
      <c r="O58" s="145"/>
    </row>
    <row r="59" spans="1:15" ht="15.95" customHeight="1">
      <c r="A59" s="229" t="s">
        <v>41</v>
      </c>
      <c r="B59" s="229"/>
      <c r="C59" s="229"/>
      <c r="D59" s="192" t="s">
        <v>7</v>
      </c>
      <c r="E59" s="230">
        <v>0</v>
      </c>
      <c r="F59" s="193"/>
      <c r="G59" s="193">
        <f>$H$31*E59</f>
        <v>0</v>
      </c>
      <c r="H59" s="227"/>
      <c r="J59" s="145"/>
      <c r="O59" s="145"/>
    </row>
    <row r="60" spans="1:15" ht="15.95" customHeight="1">
      <c r="A60" s="229" t="s">
        <v>42</v>
      </c>
      <c r="B60" s="229"/>
      <c r="C60" s="229"/>
      <c r="D60" s="192" t="s">
        <v>7</v>
      </c>
      <c r="E60" s="230">
        <v>0</v>
      </c>
      <c r="F60" s="193"/>
      <c r="G60" s="193">
        <f>$H$31*E60</f>
        <v>0</v>
      </c>
      <c r="H60" s="227"/>
      <c r="J60" s="145"/>
      <c r="O60" s="145"/>
    </row>
    <row r="61" spans="1:15" ht="15.95" customHeight="1">
      <c r="A61" s="191" t="s">
        <v>43</v>
      </c>
      <c r="B61" s="194"/>
      <c r="C61" s="194"/>
      <c r="D61" s="192"/>
      <c r="E61" s="224">
        <f>SUM(E56:E60)</f>
        <v>0</v>
      </c>
      <c r="F61" s="193"/>
      <c r="G61" s="193">
        <f>SUM(G56:G60)</f>
        <v>0</v>
      </c>
      <c r="H61" s="182"/>
      <c r="J61" s="145"/>
      <c r="O61" s="145"/>
    </row>
    <row r="62" spans="1:15" ht="15.95" customHeight="1">
      <c r="A62" s="208"/>
      <c r="B62" s="210"/>
      <c r="C62" s="210"/>
      <c r="D62" s="192"/>
      <c r="E62" s="210"/>
      <c r="F62" s="211"/>
      <c r="G62" s="193"/>
      <c r="H62" s="227"/>
      <c r="J62" s="145"/>
      <c r="O62" s="145"/>
    </row>
    <row r="63" spans="1:15" ht="15.95" customHeight="1">
      <c r="A63" s="213" t="s">
        <v>44</v>
      </c>
      <c r="B63" s="214"/>
      <c r="C63" s="214"/>
      <c r="D63" s="192"/>
      <c r="E63" s="210"/>
      <c r="F63" s="211"/>
      <c r="G63" s="193"/>
      <c r="H63" s="227"/>
      <c r="J63" s="145"/>
      <c r="O63" s="145"/>
    </row>
    <row r="64" spans="1:15" ht="15.95" customHeight="1">
      <c r="A64" s="229" t="s">
        <v>45</v>
      </c>
      <c r="B64" s="229"/>
      <c r="C64" s="229"/>
      <c r="D64" s="192" t="s">
        <v>7</v>
      </c>
      <c r="E64" s="231">
        <f>ROUND(E44*E53,4)</f>
        <v>0</v>
      </c>
      <c r="F64" s="193"/>
      <c r="G64" s="193">
        <f>$H$31*E64</f>
        <v>0</v>
      </c>
      <c r="H64" s="227"/>
      <c r="J64" s="145"/>
      <c r="O64" s="145"/>
    </row>
    <row r="65" spans="1:15" ht="15.95" customHeight="1">
      <c r="A65" s="232" t="s">
        <v>124</v>
      </c>
      <c r="B65" s="232"/>
      <c r="C65" s="232"/>
      <c r="D65" s="192" t="s">
        <v>7</v>
      </c>
      <c r="E65" s="231">
        <f>ROUND(E43*E56,4)</f>
        <v>0</v>
      </c>
      <c r="F65" s="193"/>
      <c r="G65" s="193">
        <f>$H$31*E65</f>
        <v>0</v>
      </c>
      <c r="H65" s="227"/>
      <c r="O65" s="145"/>
    </row>
    <row r="66" spans="1:15" ht="15.95" customHeight="1">
      <c r="A66" s="191" t="s">
        <v>46</v>
      </c>
      <c r="B66" s="194"/>
      <c r="C66" s="194"/>
      <c r="D66" s="192"/>
      <c r="E66" s="233">
        <f>SUM(E64:E65)</f>
        <v>0</v>
      </c>
      <c r="F66" s="193"/>
      <c r="G66" s="193">
        <f>SUM(G64:G65)</f>
        <v>0</v>
      </c>
      <c r="H66" s="182"/>
      <c r="O66" s="145"/>
    </row>
    <row r="67" spans="1:15" ht="15.95" customHeight="1">
      <c r="A67" s="208"/>
      <c r="B67" s="210"/>
      <c r="C67" s="210"/>
      <c r="D67" s="192"/>
      <c r="E67" s="210"/>
      <c r="F67" s="193"/>
      <c r="G67" s="211"/>
      <c r="H67" s="212"/>
      <c r="O67" s="145"/>
    </row>
    <row r="68" spans="1:15" ht="15.95" customHeight="1">
      <c r="A68" s="208" t="s">
        <v>47</v>
      </c>
      <c r="B68" s="208"/>
      <c r="C68" s="208"/>
      <c r="D68" s="192"/>
      <c r="E68" s="234">
        <f>E66+E61+E53+E44</f>
        <v>0</v>
      </c>
      <c r="F68" s="211"/>
      <c r="G68" s="211"/>
      <c r="H68" s="212">
        <f>G44+G53+G61+G66</f>
        <v>0</v>
      </c>
      <c r="O68" s="145"/>
    </row>
    <row r="69" spans="1:15" ht="15.95" customHeight="1">
      <c r="A69" s="208"/>
      <c r="B69" s="208"/>
      <c r="C69" s="208"/>
      <c r="D69" s="192"/>
      <c r="E69" s="234"/>
      <c r="F69" s="211"/>
      <c r="G69" s="211"/>
      <c r="H69" s="212"/>
      <c r="O69" s="145"/>
    </row>
    <row r="70" spans="1:15" ht="15.95" customHeight="1">
      <c r="A70" s="208" t="s">
        <v>132</v>
      </c>
      <c r="B70" s="208"/>
      <c r="C70" s="208"/>
      <c r="D70" s="192"/>
      <c r="E70" s="234"/>
      <c r="F70" s="211"/>
      <c r="G70" s="211"/>
      <c r="H70" s="212"/>
      <c r="O70" s="145"/>
    </row>
    <row r="71" spans="1:15" ht="15.95" customHeight="1">
      <c r="A71" s="235" t="s">
        <v>170</v>
      </c>
      <c r="B71" s="194"/>
      <c r="C71" s="194"/>
      <c r="D71" s="220" t="s">
        <v>133</v>
      </c>
      <c r="E71" s="236">
        <v>0</v>
      </c>
      <c r="F71" s="237">
        <v>0</v>
      </c>
      <c r="G71" s="227">
        <f>F71*E71</f>
        <v>0</v>
      </c>
      <c r="H71" s="225"/>
      <c r="I71" s="81" t="s">
        <v>188</v>
      </c>
      <c r="O71" s="145"/>
    </row>
    <row r="72" spans="1:15" ht="15.95" customHeight="1">
      <c r="A72" s="238" t="s">
        <v>142</v>
      </c>
      <c r="B72" s="194"/>
      <c r="C72" s="194"/>
      <c r="D72" s="220" t="s">
        <v>133</v>
      </c>
      <c r="E72" s="236">
        <v>0</v>
      </c>
      <c r="F72" s="237">
        <v>0</v>
      </c>
      <c r="G72" s="239">
        <f>F72*E72</f>
        <v>0</v>
      </c>
      <c r="H72" s="227"/>
      <c r="I72" s="81" t="s">
        <v>189</v>
      </c>
      <c r="O72" s="145"/>
    </row>
    <row r="73" spans="1:15" ht="15.95" customHeight="1">
      <c r="A73" s="191"/>
      <c r="B73" s="194" t="s">
        <v>143</v>
      </c>
      <c r="C73" s="194"/>
      <c r="D73" s="220" t="s">
        <v>7</v>
      </c>
      <c r="E73" s="236">
        <v>0</v>
      </c>
      <c r="F73" s="227">
        <f>G72</f>
        <v>0</v>
      </c>
      <c r="G73" s="227">
        <f>F73*-E73%</f>
        <v>0</v>
      </c>
      <c r="H73" s="240"/>
      <c r="I73" s="374"/>
      <c r="O73" s="145"/>
    </row>
    <row r="74" spans="1:15" ht="15.95" customHeight="1">
      <c r="A74" s="238" t="s">
        <v>135</v>
      </c>
      <c r="B74" s="194"/>
      <c r="C74" s="194"/>
      <c r="D74" s="220" t="s">
        <v>133</v>
      </c>
      <c r="E74" s="241">
        <v>1</v>
      </c>
      <c r="F74" s="237">
        <v>0</v>
      </c>
      <c r="G74" s="227">
        <f>F74*E74</f>
        <v>0</v>
      </c>
      <c r="H74" s="227"/>
      <c r="O74" s="145"/>
    </row>
    <row r="75" spans="1:15" ht="15.95" customHeight="1">
      <c r="B75" s="194" t="s">
        <v>144</v>
      </c>
      <c r="C75" s="194"/>
      <c r="D75" s="220" t="s">
        <v>7</v>
      </c>
      <c r="E75" s="236">
        <v>0</v>
      </c>
      <c r="F75" s="227">
        <f>G74</f>
        <v>0</v>
      </c>
      <c r="G75" s="227">
        <f>F75*-E75%</f>
        <v>0</v>
      </c>
      <c r="H75" s="240"/>
      <c r="O75" s="145"/>
    </row>
    <row r="76" spans="1:15" ht="15.95" customHeight="1">
      <c r="A76" s="238" t="s">
        <v>134</v>
      </c>
      <c r="B76" s="194"/>
      <c r="C76" s="194"/>
      <c r="D76" s="220" t="s">
        <v>133</v>
      </c>
      <c r="E76" s="241">
        <v>1</v>
      </c>
      <c r="F76" s="237">
        <v>0</v>
      </c>
      <c r="G76" s="227">
        <f>F76*E76</f>
        <v>0</v>
      </c>
      <c r="H76" s="225"/>
      <c r="O76" s="145"/>
    </row>
    <row r="77" spans="1:15" ht="15.95" customHeight="1">
      <c r="A77" s="191" t="s">
        <v>136</v>
      </c>
      <c r="B77" s="194"/>
      <c r="C77" s="194"/>
      <c r="D77" s="220" t="s">
        <v>137</v>
      </c>
      <c r="E77" s="242">
        <v>0</v>
      </c>
      <c r="F77" s="237">
        <v>0</v>
      </c>
      <c r="G77" s="239">
        <f>F77*E77/12</f>
        <v>0</v>
      </c>
      <c r="H77" s="240"/>
      <c r="O77" s="145"/>
    </row>
    <row r="78" spans="1:15" ht="15.95" customHeight="1">
      <c r="A78" s="191" t="s">
        <v>138</v>
      </c>
      <c r="B78" s="194"/>
      <c r="C78" s="194"/>
      <c r="D78" s="220" t="s">
        <v>137</v>
      </c>
      <c r="E78" s="242">
        <v>0</v>
      </c>
      <c r="F78" s="237">
        <v>0</v>
      </c>
      <c r="G78" s="227">
        <f>F78*E78/12</f>
        <v>0</v>
      </c>
      <c r="H78" s="225"/>
      <c r="O78" s="145"/>
    </row>
    <row r="79" spans="1:15" ht="15.95" customHeight="1">
      <c r="A79" s="238" t="s">
        <v>53</v>
      </c>
      <c r="B79" s="194"/>
      <c r="C79" s="194"/>
      <c r="D79" s="192" t="s">
        <v>54</v>
      </c>
      <c r="E79" s="192">
        <f>E30</f>
        <v>1</v>
      </c>
      <c r="F79" s="239"/>
      <c r="G79" s="227">
        <f>SUM(G71:G78)</f>
        <v>0</v>
      </c>
      <c r="H79" s="243"/>
      <c r="O79" s="145"/>
    </row>
    <row r="80" spans="1:15" ht="15.95" customHeight="1">
      <c r="A80" s="208" t="s">
        <v>139</v>
      </c>
      <c r="B80" s="209"/>
      <c r="C80" s="209"/>
      <c r="D80" s="220"/>
      <c r="E80" s="194"/>
      <c r="F80" s="192"/>
      <c r="G80" s="193"/>
      <c r="H80" s="240">
        <f>G79*E79</f>
        <v>0</v>
      </c>
      <c r="O80" s="145"/>
    </row>
    <row r="81" spans="1:17" ht="15.95" customHeight="1">
      <c r="A81" s="187"/>
      <c r="B81" s="187"/>
      <c r="C81" s="187"/>
      <c r="D81" s="244"/>
      <c r="E81" s="245"/>
      <c r="F81" s="246"/>
      <c r="G81" s="246"/>
      <c r="H81" s="247"/>
      <c r="O81" s="145"/>
    </row>
    <row r="82" spans="1:17" ht="15.95" customHeight="1">
      <c r="A82" s="208" t="s">
        <v>147</v>
      </c>
      <c r="B82" s="209"/>
      <c r="C82" s="209"/>
      <c r="D82" s="192"/>
      <c r="E82" s="210"/>
      <c r="F82" s="211"/>
      <c r="G82" s="211"/>
      <c r="H82" s="211"/>
      <c r="O82" s="145"/>
    </row>
    <row r="83" spans="1:17" ht="15.95" customHeight="1">
      <c r="A83" s="213" t="s">
        <v>48</v>
      </c>
      <c r="B83" s="213"/>
      <c r="C83" s="213"/>
      <c r="D83" s="210"/>
      <c r="E83" s="210"/>
      <c r="F83" s="211"/>
      <c r="G83" s="211"/>
      <c r="H83" s="211"/>
      <c r="O83" s="145"/>
    </row>
    <row r="84" spans="1:17" ht="15.95" customHeight="1">
      <c r="A84" s="191" t="s">
        <v>1</v>
      </c>
      <c r="B84" s="192"/>
      <c r="C84" s="192"/>
      <c r="D84" s="192" t="s">
        <v>2</v>
      </c>
      <c r="E84" s="192" t="s">
        <v>3</v>
      </c>
      <c r="F84" s="192" t="s">
        <v>115</v>
      </c>
      <c r="G84" s="248" t="s">
        <v>5</v>
      </c>
      <c r="H84" s="193" t="s">
        <v>20</v>
      </c>
      <c r="K84" s="4"/>
      <c r="L84" s="4"/>
      <c r="M84" s="4"/>
      <c r="N84" s="4"/>
      <c r="O84" s="161"/>
      <c r="P84" s="4"/>
      <c r="Q84" s="4"/>
    </row>
    <row r="85" spans="1:17" ht="15.95" customHeight="1">
      <c r="A85" s="191" t="s">
        <v>51</v>
      </c>
      <c r="B85" s="194"/>
      <c r="C85" s="194"/>
      <c r="D85" s="220" t="s">
        <v>108</v>
      </c>
      <c r="E85" s="236">
        <v>0</v>
      </c>
      <c r="F85" s="205">
        <v>0</v>
      </c>
      <c r="G85" s="193">
        <f t="shared" ref="G85:G92" si="2">F85*E85/12</f>
        <v>0</v>
      </c>
      <c r="H85" s="193"/>
      <c r="K85" s="116"/>
      <c r="L85" s="116"/>
      <c r="M85" s="117"/>
      <c r="N85" s="117"/>
      <c r="O85" s="117"/>
      <c r="P85" s="162"/>
      <c r="Q85" s="4"/>
    </row>
    <row r="86" spans="1:17" ht="15.95" customHeight="1">
      <c r="A86" s="191" t="s">
        <v>17</v>
      </c>
      <c r="B86" s="194"/>
      <c r="C86" s="194"/>
      <c r="D86" s="220" t="s">
        <v>108</v>
      </c>
      <c r="E86" s="236">
        <v>0</v>
      </c>
      <c r="F86" s="205">
        <v>0</v>
      </c>
      <c r="G86" s="193">
        <f t="shared" si="2"/>
        <v>0</v>
      </c>
      <c r="H86" s="193"/>
      <c r="K86" s="163"/>
      <c r="L86" s="115"/>
      <c r="M86" s="118"/>
      <c r="N86" s="118"/>
      <c r="O86" s="118"/>
      <c r="P86" s="164"/>
      <c r="Q86" s="4"/>
    </row>
    <row r="87" spans="1:17" ht="15.95" customHeight="1">
      <c r="A87" s="191" t="s">
        <v>155</v>
      </c>
      <c r="B87" s="194"/>
      <c r="C87" s="194"/>
      <c r="D87" s="220" t="s">
        <v>108</v>
      </c>
      <c r="E87" s="236">
        <v>0</v>
      </c>
      <c r="F87" s="205">
        <v>0</v>
      </c>
      <c r="G87" s="193">
        <f>F87*E87/12</f>
        <v>0</v>
      </c>
      <c r="H87" s="193"/>
      <c r="K87" s="163"/>
      <c r="L87" s="115"/>
      <c r="M87" s="118"/>
      <c r="N87" s="118"/>
      <c r="O87" s="118"/>
      <c r="P87" s="164"/>
      <c r="Q87" s="4"/>
    </row>
    <row r="88" spans="1:17" ht="15.95" customHeight="1">
      <c r="A88" s="191" t="s">
        <v>73</v>
      </c>
      <c r="B88" s="194"/>
      <c r="C88" s="194"/>
      <c r="D88" s="220" t="s">
        <v>108</v>
      </c>
      <c r="E88" s="236">
        <v>0</v>
      </c>
      <c r="F88" s="205">
        <v>0</v>
      </c>
      <c r="G88" s="193">
        <f t="shared" si="2"/>
        <v>0</v>
      </c>
      <c r="H88" s="193"/>
      <c r="K88" s="165"/>
      <c r="L88" s="115"/>
      <c r="M88" s="118"/>
      <c r="N88" s="118"/>
      <c r="O88" s="118"/>
      <c r="P88" s="164"/>
      <c r="Q88" s="4"/>
    </row>
    <row r="89" spans="1:17" ht="15.95" customHeight="1">
      <c r="A89" s="191" t="s">
        <v>150</v>
      </c>
      <c r="B89" s="194"/>
      <c r="C89" s="194"/>
      <c r="D89" s="220" t="s">
        <v>108</v>
      </c>
      <c r="E89" s="236">
        <v>0</v>
      </c>
      <c r="F89" s="205">
        <v>0</v>
      </c>
      <c r="G89" s="193">
        <f t="shared" si="2"/>
        <v>0</v>
      </c>
      <c r="H89" s="193"/>
      <c r="K89" s="165"/>
      <c r="L89" s="115"/>
      <c r="M89" s="118"/>
      <c r="N89" s="118"/>
      <c r="O89" s="118"/>
      <c r="P89" s="164"/>
      <c r="Q89" s="4"/>
    </row>
    <row r="90" spans="1:17" ht="15.95" customHeight="1">
      <c r="A90" s="191" t="s">
        <v>176</v>
      </c>
      <c r="B90" s="194"/>
      <c r="C90" s="194"/>
      <c r="D90" s="220" t="s">
        <v>108</v>
      </c>
      <c r="E90" s="236">
        <v>0</v>
      </c>
      <c r="F90" s="205">
        <v>0</v>
      </c>
      <c r="G90" s="193">
        <f t="shared" si="2"/>
        <v>0</v>
      </c>
      <c r="H90" s="193"/>
      <c r="K90" s="165"/>
      <c r="L90" s="115"/>
      <c r="M90" s="118"/>
      <c r="N90" s="118"/>
      <c r="O90" s="118"/>
      <c r="P90" s="164"/>
      <c r="Q90" s="4"/>
    </row>
    <row r="91" spans="1:17" ht="15.95" customHeight="1">
      <c r="A91" s="191" t="s">
        <v>149</v>
      </c>
      <c r="B91" s="194"/>
      <c r="C91" s="194"/>
      <c r="D91" s="220" t="s">
        <v>108</v>
      </c>
      <c r="E91" s="236">
        <v>0</v>
      </c>
      <c r="F91" s="205">
        <v>0</v>
      </c>
      <c r="G91" s="193">
        <f t="shared" si="2"/>
        <v>0</v>
      </c>
      <c r="H91" s="193"/>
      <c r="K91" s="165"/>
      <c r="L91" s="115"/>
      <c r="M91" s="118"/>
      <c r="N91" s="118"/>
      <c r="O91" s="118"/>
      <c r="P91" s="164"/>
      <c r="Q91" s="4"/>
    </row>
    <row r="92" spans="1:17" ht="15.95" customHeight="1">
      <c r="A92" s="191" t="s">
        <v>154</v>
      </c>
      <c r="B92" s="194"/>
      <c r="C92" s="194"/>
      <c r="D92" s="220" t="s">
        <v>108</v>
      </c>
      <c r="E92" s="236">
        <v>0</v>
      </c>
      <c r="F92" s="205">
        <v>0</v>
      </c>
      <c r="G92" s="193">
        <f t="shared" si="2"/>
        <v>0</v>
      </c>
      <c r="H92" s="193"/>
      <c r="K92" s="165"/>
      <c r="L92" s="115"/>
      <c r="M92" s="118"/>
      <c r="N92" s="118"/>
      <c r="O92" s="118"/>
      <c r="P92" s="164"/>
      <c r="Q92" s="4"/>
    </row>
    <row r="93" spans="1:17" ht="15.95" customHeight="1">
      <c r="A93" s="191" t="s">
        <v>53</v>
      </c>
      <c r="B93" s="194"/>
      <c r="C93" s="194"/>
      <c r="D93" s="192" t="s">
        <v>54</v>
      </c>
      <c r="E93" s="192">
        <f>E30</f>
        <v>1</v>
      </c>
      <c r="F93" s="249"/>
      <c r="G93" s="193">
        <f>SUM(G85:G92)</f>
        <v>0</v>
      </c>
      <c r="H93" s="193"/>
    </row>
    <row r="94" spans="1:17" ht="15.95" customHeight="1">
      <c r="A94" s="208" t="s">
        <v>49</v>
      </c>
      <c r="B94" s="209"/>
      <c r="C94" s="209"/>
      <c r="D94" s="209"/>
      <c r="E94" s="210"/>
      <c r="F94" s="211"/>
      <c r="G94" s="211"/>
      <c r="H94" s="240">
        <f>G93*E93</f>
        <v>0</v>
      </c>
    </row>
    <row r="95" spans="1:17" ht="15.95" customHeight="1">
      <c r="A95" s="191"/>
      <c r="B95" s="194"/>
      <c r="C95" s="194"/>
      <c r="D95" s="192"/>
      <c r="E95" s="192"/>
      <c r="F95" s="193"/>
      <c r="G95" s="193"/>
      <c r="H95" s="227"/>
    </row>
    <row r="96" spans="1:17" ht="15.95" customHeight="1">
      <c r="A96" s="250"/>
      <c r="B96" s="181"/>
      <c r="C96" s="181"/>
      <c r="D96" s="181"/>
      <c r="E96" s="181"/>
      <c r="F96" s="181"/>
      <c r="G96" s="181"/>
      <c r="H96" s="251"/>
    </row>
    <row r="97" spans="1:9" ht="15.95" customHeight="1">
      <c r="A97" s="252" t="s">
        <v>171</v>
      </c>
      <c r="B97" s="253"/>
      <c r="C97" s="253"/>
      <c r="D97" s="253"/>
      <c r="E97" s="253"/>
      <c r="F97" s="254"/>
      <c r="G97" s="254"/>
      <c r="H97" s="255">
        <f>SUM(H24:H96)</f>
        <v>0</v>
      </c>
      <c r="I97" s="81" t="s">
        <v>165</v>
      </c>
    </row>
    <row r="98" spans="1:9" ht="15.95" customHeight="1">
      <c r="A98" s="250"/>
      <c r="B98" s="181"/>
      <c r="C98" s="181"/>
      <c r="D98" s="181"/>
      <c r="E98" s="181"/>
      <c r="F98" s="181"/>
      <c r="G98" s="181"/>
      <c r="H98" s="182"/>
      <c r="I98" s="81"/>
    </row>
    <row r="99" spans="1:9" ht="15.95" customHeight="1" thickBot="1">
      <c r="A99" s="250"/>
      <c r="B99" s="181"/>
      <c r="C99" s="181"/>
      <c r="D99" s="181"/>
      <c r="E99" s="181"/>
      <c r="F99" s="181"/>
      <c r="G99" s="181"/>
      <c r="H99" s="182"/>
    </row>
    <row r="100" spans="1:9" ht="15.95" customHeight="1" thickBot="1">
      <c r="A100" s="366" t="s">
        <v>99</v>
      </c>
      <c r="B100" s="366"/>
      <c r="C100" s="366"/>
      <c r="D100" s="366"/>
      <c r="E100" s="366"/>
      <c r="F100" s="366"/>
      <c r="G100" s="366"/>
      <c r="H100" s="366"/>
    </row>
    <row r="101" spans="1:9" ht="15.95" customHeight="1">
      <c r="A101" s="256" t="s">
        <v>111</v>
      </c>
      <c r="B101" s="256"/>
      <c r="C101" s="256"/>
      <c r="D101" s="256"/>
      <c r="E101" s="256"/>
      <c r="F101" s="256"/>
      <c r="G101" s="256"/>
      <c r="H101" s="256"/>
    </row>
    <row r="102" spans="1:9" ht="15.95" customHeight="1">
      <c r="A102" s="257"/>
      <c r="B102" s="257"/>
      <c r="C102" s="257"/>
      <c r="D102" s="257"/>
      <c r="E102" s="257"/>
      <c r="F102" s="257"/>
      <c r="G102" s="257"/>
      <c r="H102" s="257"/>
    </row>
    <row r="103" spans="1:9" ht="15.95" customHeight="1">
      <c r="A103" s="208" t="s">
        <v>9</v>
      </c>
      <c r="B103" s="209"/>
      <c r="C103" s="209"/>
      <c r="D103" s="194"/>
      <c r="E103" s="194"/>
      <c r="F103" s="258"/>
      <c r="G103" s="258"/>
      <c r="H103" s="225"/>
    </row>
    <row r="104" spans="1:9" ht="15.95" customHeight="1">
      <c r="A104" s="191" t="s">
        <v>1</v>
      </c>
      <c r="B104" s="192"/>
      <c r="C104" s="192"/>
      <c r="D104" s="192" t="s">
        <v>2</v>
      </c>
      <c r="E104" s="192" t="s">
        <v>3</v>
      </c>
      <c r="F104" s="192" t="s">
        <v>115</v>
      </c>
      <c r="G104" s="248" t="s">
        <v>5</v>
      </c>
      <c r="H104" s="193" t="s">
        <v>20</v>
      </c>
    </row>
    <row r="105" spans="1:9" ht="15.95" customHeight="1">
      <c r="A105" s="250" t="s">
        <v>82</v>
      </c>
      <c r="B105" s="181"/>
      <c r="C105" s="181"/>
      <c r="D105" s="220" t="s">
        <v>18</v>
      </c>
      <c r="E105" s="192">
        <v>1</v>
      </c>
      <c r="F105" s="205">
        <v>0</v>
      </c>
      <c r="G105" s="193">
        <f>F105*E105</f>
        <v>0</v>
      </c>
      <c r="H105" s="225"/>
    </row>
    <row r="106" spans="1:9" ht="15.95" customHeight="1">
      <c r="A106" s="191" t="s">
        <v>75</v>
      </c>
      <c r="B106" s="194"/>
      <c r="C106" s="194"/>
      <c r="D106" s="192" t="s">
        <v>19</v>
      </c>
      <c r="E106" s="236">
        <v>0</v>
      </c>
      <c r="F106" s="193"/>
      <c r="G106" s="193"/>
      <c r="H106" s="225"/>
    </row>
    <row r="107" spans="1:9" ht="15.95" customHeight="1">
      <c r="A107" s="191" t="s">
        <v>86</v>
      </c>
      <c r="B107" s="194"/>
      <c r="C107" s="194"/>
      <c r="D107" s="192" t="s">
        <v>19</v>
      </c>
      <c r="E107" s="236">
        <v>0</v>
      </c>
      <c r="F107" s="193"/>
      <c r="G107" s="193"/>
      <c r="H107" s="225"/>
    </row>
    <row r="108" spans="1:9" ht="15.95" customHeight="1">
      <c r="A108" s="191" t="s">
        <v>109</v>
      </c>
      <c r="B108" s="194"/>
      <c r="C108" s="194"/>
      <c r="D108" s="192" t="s">
        <v>7</v>
      </c>
      <c r="E108" s="200">
        <v>0</v>
      </c>
      <c r="F108" s="193">
        <f>G105</f>
        <v>0</v>
      </c>
      <c r="G108" s="193">
        <f>F108*E108%</f>
        <v>0</v>
      </c>
      <c r="H108" s="225"/>
    </row>
    <row r="109" spans="1:9" ht="15.95" customHeight="1">
      <c r="A109" s="191" t="s">
        <v>83</v>
      </c>
      <c r="B109" s="194"/>
      <c r="C109" s="194"/>
      <c r="D109" s="192" t="s">
        <v>104</v>
      </c>
      <c r="E109" s="259">
        <f>E106*12</f>
        <v>0</v>
      </c>
      <c r="F109" s="193">
        <f>G108</f>
        <v>0</v>
      </c>
      <c r="G109" s="193">
        <f>IFERROR(F109/E109,0)</f>
        <v>0</v>
      </c>
      <c r="H109" s="240"/>
    </row>
    <row r="110" spans="1:9" ht="15.95" customHeight="1">
      <c r="A110" s="208" t="s">
        <v>70</v>
      </c>
      <c r="B110" s="209"/>
      <c r="C110" s="209"/>
      <c r="D110" s="220"/>
      <c r="E110" s="192"/>
      <c r="F110" s="225"/>
      <c r="G110" s="211"/>
      <c r="H110" s="240">
        <f>G109</f>
        <v>0</v>
      </c>
    </row>
    <row r="111" spans="1:9" ht="15.95" customHeight="1">
      <c r="A111" s="191"/>
      <c r="B111" s="194"/>
      <c r="C111" s="194"/>
      <c r="D111" s="192"/>
      <c r="E111" s="260"/>
      <c r="F111" s="225"/>
      <c r="G111" s="193"/>
      <c r="H111" s="225"/>
    </row>
    <row r="112" spans="1:9" ht="15.95" customHeight="1">
      <c r="A112" s="208" t="s">
        <v>10</v>
      </c>
      <c r="B112" s="209"/>
      <c r="C112" s="209"/>
      <c r="D112" s="192"/>
      <c r="E112" s="192"/>
      <c r="F112" s="258"/>
      <c r="G112" s="248"/>
      <c r="H112" s="225"/>
    </row>
    <row r="113" spans="1:10" ht="15.95" customHeight="1">
      <c r="A113" s="191" t="s">
        <v>1</v>
      </c>
      <c r="B113" s="192"/>
      <c r="C113" s="192"/>
      <c r="D113" s="192" t="s">
        <v>2</v>
      </c>
      <c r="E113" s="192" t="s">
        <v>3</v>
      </c>
      <c r="F113" s="192" t="s">
        <v>115</v>
      </c>
      <c r="G113" s="248" t="s">
        <v>5</v>
      </c>
      <c r="H113" s="193" t="s">
        <v>20</v>
      </c>
    </row>
    <row r="114" spans="1:10" ht="15.95" customHeight="1">
      <c r="A114" s="191" t="s">
        <v>87</v>
      </c>
      <c r="B114" s="194"/>
      <c r="C114" s="194"/>
      <c r="D114" s="192" t="s">
        <v>18</v>
      </c>
      <c r="E114" s="192">
        <f>E105</f>
        <v>1</v>
      </c>
      <c r="F114" s="193">
        <f>F105</f>
        <v>0</v>
      </c>
      <c r="G114" s="193">
        <f>F114*E114</f>
        <v>0</v>
      </c>
      <c r="H114" s="225"/>
    </row>
    <row r="115" spans="1:10" ht="15.95" customHeight="1">
      <c r="A115" s="198" t="s">
        <v>88</v>
      </c>
      <c r="B115" s="199"/>
      <c r="C115" s="199"/>
      <c r="D115" s="192" t="s">
        <v>24</v>
      </c>
      <c r="E115" s="192"/>
      <c r="F115" s="204">
        <f>IFERROR(IF(E107&lt;=E106,G105-(E108/(100*E106)*E107)*G105,G105-G108),0)</f>
        <v>0</v>
      </c>
      <c r="G115" s="193"/>
      <c r="H115" s="225"/>
    </row>
    <row r="116" spans="1:10" ht="15.95" customHeight="1">
      <c r="A116" s="261" t="s">
        <v>89</v>
      </c>
      <c r="B116" s="262"/>
      <c r="C116" s="262"/>
      <c r="D116" s="263" t="s">
        <v>24</v>
      </c>
      <c r="E116" s="263"/>
      <c r="F116" s="264">
        <f>IFERROR(IF(E107&gt;=E106,F115,((((F115)-(G105-G108))*(((E106-E107)+1)/(2*(E106-E107))))+(G105-G108))),0)</f>
        <v>0</v>
      </c>
      <c r="G116" s="206"/>
      <c r="H116" s="243"/>
      <c r="J116" s="159"/>
    </row>
    <row r="117" spans="1:10" ht="15.95" customHeight="1">
      <c r="A117" s="191" t="s">
        <v>160</v>
      </c>
      <c r="B117" s="194"/>
      <c r="C117" s="194"/>
      <c r="D117" s="192" t="s">
        <v>7</v>
      </c>
      <c r="E117" s="236">
        <v>0</v>
      </c>
      <c r="F117" s="193">
        <f>F116</f>
        <v>0</v>
      </c>
      <c r="G117" s="193">
        <f>F116*E117%/12</f>
        <v>0</v>
      </c>
      <c r="H117" s="225"/>
    </row>
    <row r="118" spans="1:10" ht="15.95" customHeight="1">
      <c r="A118" s="208" t="s">
        <v>56</v>
      </c>
      <c r="B118" s="188"/>
      <c r="C118" s="188"/>
      <c r="D118" s="244"/>
      <c r="E118" s="244"/>
      <c r="F118" s="265"/>
      <c r="G118" s="266"/>
      <c r="H118" s="267">
        <f>G117</f>
        <v>0</v>
      </c>
      <c r="I118" s="337"/>
    </row>
    <row r="119" spans="1:10" ht="15.95" customHeight="1">
      <c r="A119" s="268"/>
      <c r="B119" s="269"/>
      <c r="C119" s="269"/>
      <c r="D119" s="270"/>
      <c r="E119" s="270"/>
      <c r="F119" s="206"/>
      <c r="G119" s="271"/>
      <c r="H119" s="272"/>
    </row>
    <row r="120" spans="1:10" ht="15.95" customHeight="1">
      <c r="A120" s="208" t="s">
        <v>11</v>
      </c>
      <c r="B120" s="209"/>
      <c r="C120" s="209"/>
      <c r="D120" s="192"/>
      <c r="E120" s="192"/>
      <c r="F120" s="192"/>
      <c r="G120" s="192"/>
      <c r="H120" s="193"/>
    </row>
    <row r="121" spans="1:10" ht="15.95" customHeight="1">
      <c r="A121" s="191" t="s">
        <v>1</v>
      </c>
      <c r="B121" s="192"/>
      <c r="C121" s="192"/>
      <c r="D121" s="192" t="s">
        <v>2</v>
      </c>
      <c r="E121" s="192" t="s">
        <v>3</v>
      </c>
      <c r="F121" s="192" t="s">
        <v>115</v>
      </c>
      <c r="G121" s="248" t="s">
        <v>5</v>
      </c>
      <c r="H121" s="193" t="s">
        <v>20</v>
      </c>
    </row>
    <row r="122" spans="1:10" ht="15.95" customHeight="1">
      <c r="A122" s="191" t="s">
        <v>12</v>
      </c>
      <c r="B122" s="194"/>
      <c r="C122" s="194"/>
      <c r="D122" s="192" t="s">
        <v>7</v>
      </c>
      <c r="E122" s="236">
        <v>0</v>
      </c>
      <c r="F122" s="193">
        <f>F105</f>
        <v>0</v>
      </c>
      <c r="G122" s="193">
        <f>F122*E122/100/12</f>
        <v>0</v>
      </c>
      <c r="H122" s="225"/>
    </row>
    <row r="123" spans="1:10" ht="15.95" customHeight="1">
      <c r="A123" s="191" t="s">
        <v>16</v>
      </c>
      <c r="B123" s="194"/>
      <c r="C123" s="194"/>
      <c r="D123" s="220" t="s">
        <v>18</v>
      </c>
      <c r="E123" s="241">
        <f>E105</f>
        <v>1</v>
      </c>
      <c r="F123" s="205">
        <v>0</v>
      </c>
      <c r="G123" s="193">
        <f>F123*E123/12</f>
        <v>0</v>
      </c>
      <c r="H123" s="225"/>
    </row>
    <row r="124" spans="1:10" ht="15.95" customHeight="1">
      <c r="A124" s="191" t="s">
        <v>141</v>
      </c>
      <c r="B124" s="194"/>
      <c r="C124" s="194"/>
      <c r="D124" s="220" t="s">
        <v>18</v>
      </c>
      <c r="E124" s="241">
        <f>E105</f>
        <v>1</v>
      </c>
      <c r="F124" s="205">
        <v>0</v>
      </c>
      <c r="G124" s="193">
        <f>F124*E124/12</f>
        <v>0</v>
      </c>
      <c r="H124" s="225"/>
    </row>
    <row r="125" spans="1:10" ht="15.95" customHeight="1">
      <c r="A125" s="208" t="s">
        <v>13</v>
      </c>
      <c r="B125" s="209"/>
      <c r="C125" s="209"/>
      <c r="D125" s="209"/>
      <c r="E125" s="210"/>
      <c r="F125" s="273"/>
      <c r="G125" s="273"/>
      <c r="H125" s="240">
        <f>SUM(G122:G124)</f>
        <v>0</v>
      </c>
    </row>
    <row r="126" spans="1:10" ht="15.95" customHeight="1">
      <c r="A126" s="191"/>
      <c r="B126" s="194"/>
      <c r="C126" s="194"/>
      <c r="D126" s="194"/>
      <c r="E126" s="192"/>
      <c r="F126" s="248"/>
      <c r="G126" s="274"/>
      <c r="H126" s="225"/>
    </row>
    <row r="127" spans="1:10" ht="15.95" customHeight="1">
      <c r="A127" s="208" t="s">
        <v>78</v>
      </c>
      <c r="B127" s="209"/>
      <c r="C127" s="209"/>
      <c r="D127" s="192"/>
      <c r="E127" s="193"/>
      <c r="F127" s="193"/>
      <c r="G127" s="193"/>
      <c r="H127" s="225"/>
    </row>
    <row r="128" spans="1:10" ht="15.95" customHeight="1">
      <c r="A128" s="191" t="s">
        <v>1</v>
      </c>
      <c r="B128" s="192"/>
      <c r="C128" s="192"/>
      <c r="D128" s="192" t="s">
        <v>2</v>
      </c>
      <c r="E128" s="192" t="s">
        <v>3</v>
      </c>
      <c r="F128" s="192" t="s">
        <v>115</v>
      </c>
      <c r="G128" s="248" t="s">
        <v>5</v>
      </c>
      <c r="H128" s="193" t="s">
        <v>20</v>
      </c>
    </row>
    <row r="129" spans="1:11">
      <c r="A129" s="191" t="s">
        <v>161</v>
      </c>
      <c r="B129" s="275"/>
      <c r="C129" s="275"/>
      <c r="D129" s="276" t="s">
        <v>7</v>
      </c>
      <c r="E129" s="277">
        <v>0</v>
      </c>
      <c r="F129" s="222">
        <f>E129/100*G105</f>
        <v>0</v>
      </c>
      <c r="G129" s="278">
        <f>IFERROR(F129/E109,0)</f>
        <v>0</v>
      </c>
      <c r="H129" s="279"/>
      <c r="J129" s="159"/>
    </row>
    <row r="130" spans="1:11" ht="15.95" customHeight="1">
      <c r="A130" s="208" t="s">
        <v>14</v>
      </c>
      <c r="B130" s="209"/>
      <c r="C130" s="209"/>
      <c r="D130" s="192"/>
      <c r="E130" s="194"/>
      <c r="F130" s="225"/>
      <c r="G130" s="225"/>
      <c r="H130" s="240">
        <f>G129</f>
        <v>0</v>
      </c>
    </row>
    <row r="131" spans="1:11" ht="15.95" customHeight="1">
      <c r="A131" s="208"/>
      <c r="B131" s="209"/>
      <c r="C131" s="209"/>
      <c r="D131" s="192"/>
      <c r="E131" s="194"/>
      <c r="F131" s="225"/>
      <c r="G131" s="225"/>
      <c r="H131" s="240"/>
    </row>
    <row r="132" spans="1:11" ht="15.95" customHeight="1">
      <c r="A132" s="280" t="s">
        <v>68</v>
      </c>
      <c r="B132" s="280"/>
      <c r="C132" s="280"/>
      <c r="D132" s="214"/>
      <c r="E132" s="214"/>
      <c r="F132" s="214"/>
      <c r="G132" s="214"/>
      <c r="H132" s="281"/>
    </row>
    <row r="133" spans="1:11" ht="15.95" customHeight="1">
      <c r="A133" s="280" t="s">
        <v>119</v>
      </c>
      <c r="B133" s="280"/>
      <c r="C133" s="280"/>
      <c r="D133" s="282">
        <v>160</v>
      </c>
      <c r="E133" s="214"/>
      <c r="F133" s="214"/>
      <c r="G133" s="214"/>
      <c r="H133" s="281"/>
    </row>
    <row r="134" spans="1:11" ht="15.95" customHeight="1">
      <c r="A134" s="280"/>
      <c r="B134" s="280"/>
      <c r="C134" s="280"/>
      <c r="D134" s="282"/>
      <c r="E134" s="214"/>
      <c r="F134" s="214"/>
      <c r="G134" s="214"/>
      <c r="H134" s="281"/>
    </row>
    <row r="135" spans="1:11" ht="15.95" customHeight="1">
      <c r="A135" s="208" t="s">
        <v>114</v>
      </c>
      <c r="B135" s="180"/>
      <c r="C135" s="180"/>
      <c r="D135" s="181"/>
      <c r="E135" s="194"/>
      <c r="F135" s="258"/>
      <c r="G135" s="194"/>
      <c r="H135" s="227"/>
    </row>
    <row r="136" spans="1:11" ht="15.95" customHeight="1">
      <c r="A136" s="191" t="s">
        <v>1</v>
      </c>
      <c r="B136" s="192"/>
      <c r="C136" s="192"/>
      <c r="D136" s="192" t="s">
        <v>2</v>
      </c>
      <c r="E136" s="192" t="s">
        <v>3</v>
      </c>
      <c r="F136" s="192" t="s">
        <v>115</v>
      </c>
      <c r="G136" s="192" t="s">
        <v>5</v>
      </c>
      <c r="H136" s="193" t="s">
        <v>20</v>
      </c>
    </row>
    <row r="137" spans="1:11" ht="15.95" customHeight="1">
      <c r="A137" s="191" t="s">
        <v>90</v>
      </c>
      <c r="B137" s="194"/>
      <c r="C137" s="194"/>
      <c r="D137" s="263" t="s">
        <v>91</v>
      </c>
      <c r="E137" s="283">
        <v>0</v>
      </c>
      <c r="F137" s="270"/>
      <c r="G137" s="284"/>
      <c r="H137" s="182"/>
    </row>
    <row r="138" spans="1:11" ht="15.95" customHeight="1">
      <c r="A138" s="250" t="s">
        <v>76</v>
      </c>
      <c r="B138" s="181"/>
      <c r="C138" s="181"/>
      <c r="D138" s="192" t="s">
        <v>92</v>
      </c>
      <c r="E138" s="248">
        <f>E137*D133</f>
        <v>0</v>
      </c>
      <c r="F138" s="285">
        <v>0</v>
      </c>
      <c r="G138" s="193">
        <f>E138*F138</f>
        <v>0</v>
      </c>
      <c r="H138" s="225"/>
    </row>
    <row r="139" spans="1:11" ht="15.95" customHeight="1">
      <c r="A139" s="208" t="s">
        <v>60</v>
      </c>
      <c r="B139" s="209"/>
      <c r="C139" s="209"/>
      <c r="D139" s="210"/>
      <c r="E139" s="273"/>
      <c r="F139" s="211"/>
      <c r="G139" s="212"/>
      <c r="H139" s="212">
        <f>E138*F138</f>
        <v>0</v>
      </c>
      <c r="I139" s="337"/>
      <c r="J139" s="159"/>
      <c r="K139" s="159"/>
    </row>
    <row r="140" spans="1:11" ht="15.95" customHeight="1">
      <c r="A140" s="191"/>
      <c r="B140" s="194"/>
      <c r="C140" s="194"/>
      <c r="D140" s="192"/>
      <c r="E140" s="248"/>
      <c r="F140" s="193"/>
      <c r="G140" s="227"/>
      <c r="H140" s="212"/>
      <c r="J140" s="159"/>
      <c r="K140" s="159"/>
    </row>
    <row r="141" spans="1:11" ht="15.95" customHeight="1">
      <c r="A141" s="208" t="s">
        <v>85</v>
      </c>
      <c r="B141" s="209"/>
      <c r="C141" s="209"/>
      <c r="D141" s="192"/>
      <c r="E141" s="248"/>
      <c r="F141" s="193"/>
      <c r="G141" s="193"/>
      <c r="H141" s="227"/>
    </row>
    <row r="142" spans="1:11" ht="15.95" customHeight="1">
      <c r="A142" s="191" t="s">
        <v>1</v>
      </c>
      <c r="B142" s="192"/>
      <c r="C142" s="192"/>
      <c r="D142" s="192" t="s">
        <v>2</v>
      </c>
      <c r="E142" s="192" t="s">
        <v>3</v>
      </c>
      <c r="F142" s="192" t="s">
        <v>115</v>
      </c>
      <c r="G142" s="192" t="s">
        <v>5</v>
      </c>
      <c r="H142" s="193" t="s">
        <v>20</v>
      </c>
    </row>
    <row r="143" spans="1:11" ht="15.75" customHeight="1">
      <c r="A143" s="191" t="s">
        <v>84</v>
      </c>
      <c r="B143" s="286"/>
      <c r="C143" s="286"/>
      <c r="D143" s="220" t="s">
        <v>7</v>
      </c>
      <c r="E143" s="287">
        <v>0</v>
      </c>
      <c r="F143" s="222">
        <f>H139</f>
        <v>0</v>
      </c>
      <c r="G143" s="222">
        <f>F143*E143%</f>
        <v>0</v>
      </c>
      <c r="H143" s="227"/>
    </row>
    <row r="144" spans="1:11" ht="15.95" customHeight="1">
      <c r="A144" s="208" t="s">
        <v>105</v>
      </c>
      <c r="B144" s="180"/>
      <c r="C144" s="180"/>
      <c r="D144" s="180"/>
      <c r="E144" s="180"/>
      <c r="F144" s="180"/>
      <c r="G144" s="180"/>
      <c r="H144" s="212">
        <f>G143</f>
        <v>0</v>
      </c>
      <c r="I144" s="337"/>
      <c r="J144" s="159"/>
    </row>
    <row r="145" spans="1:12" ht="15.95" customHeight="1">
      <c r="A145" s="191"/>
      <c r="B145" s="194"/>
      <c r="C145" s="194"/>
      <c r="D145" s="194"/>
      <c r="E145" s="194"/>
      <c r="F145" s="194"/>
      <c r="G145" s="194"/>
      <c r="H145" s="225"/>
    </row>
    <row r="146" spans="1:12" ht="15.95" customHeight="1">
      <c r="A146" s="208" t="s">
        <v>80</v>
      </c>
      <c r="B146" s="209"/>
      <c r="C146" s="209"/>
      <c r="D146" s="194"/>
      <c r="E146" s="194"/>
      <c r="F146" s="194"/>
      <c r="G146" s="194"/>
      <c r="H146" s="225"/>
    </row>
    <row r="147" spans="1:12" ht="15.95" customHeight="1">
      <c r="A147" s="191" t="s">
        <v>1</v>
      </c>
      <c r="B147" s="192"/>
      <c r="C147" s="192"/>
      <c r="D147" s="192" t="s">
        <v>2</v>
      </c>
      <c r="E147" s="192" t="s">
        <v>3</v>
      </c>
      <c r="F147" s="192" t="s">
        <v>115</v>
      </c>
      <c r="G147" s="192" t="s">
        <v>5</v>
      </c>
      <c r="H147" s="193" t="s">
        <v>20</v>
      </c>
    </row>
    <row r="148" spans="1:12" ht="15.95" customHeight="1">
      <c r="A148" s="191" t="s">
        <v>148</v>
      </c>
      <c r="B148" s="194"/>
      <c r="C148" s="194"/>
      <c r="D148" s="220" t="s">
        <v>18</v>
      </c>
      <c r="E148" s="241">
        <v>2</v>
      </c>
      <c r="F148" s="205">
        <v>0</v>
      </c>
      <c r="G148" s="193">
        <f>F148*E148</f>
        <v>0</v>
      </c>
      <c r="H148" s="225"/>
    </row>
    <row r="149" spans="1:12" ht="15.95" customHeight="1">
      <c r="A149" s="191" t="s">
        <v>106</v>
      </c>
      <c r="B149" s="194"/>
      <c r="C149" s="194"/>
      <c r="D149" s="220" t="s">
        <v>18</v>
      </c>
      <c r="E149" s="241">
        <v>2</v>
      </c>
      <c r="F149" s="205">
        <v>0</v>
      </c>
      <c r="G149" s="193">
        <f>F149*E149</f>
        <v>0</v>
      </c>
      <c r="H149" s="225"/>
    </row>
    <row r="150" spans="1:12" ht="15.95" customHeight="1">
      <c r="A150" s="191" t="s">
        <v>152</v>
      </c>
      <c r="B150" s="194"/>
      <c r="C150" s="194"/>
      <c r="D150" s="192" t="s">
        <v>74</v>
      </c>
      <c r="E150" s="288">
        <v>0</v>
      </c>
      <c r="F150" s="193"/>
      <c r="G150" s="193">
        <f>IFERROR(G148/E150*D133,0)</f>
        <v>0</v>
      </c>
      <c r="H150" s="225"/>
    </row>
    <row r="151" spans="1:12" ht="15.95" customHeight="1">
      <c r="A151" s="191" t="s">
        <v>79</v>
      </c>
      <c r="B151" s="194"/>
      <c r="C151" s="194"/>
      <c r="D151" s="192" t="s">
        <v>74</v>
      </c>
      <c r="E151" s="288">
        <v>0</v>
      </c>
      <c r="F151" s="193"/>
      <c r="G151" s="193">
        <f>IFERROR(G149/E151*D133,0)</f>
        <v>0</v>
      </c>
      <c r="H151" s="225"/>
    </row>
    <row r="152" spans="1:12" ht="15.95" customHeight="1">
      <c r="A152" s="208" t="s">
        <v>81</v>
      </c>
      <c r="B152" s="209"/>
      <c r="C152" s="209"/>
      <c r="D152" s="209"/>
      <c r="E152" s="209"/>
      <c r="F152" s="289"/>
      <c r="G152" s="209"/>
      <c r="H152" s="240">
        <f>G150+G151</f>
        <v>0</v>
      </c>
    </row>
    <row r="153" spans="1:12" ht="15.95" customHeight="1">
      <c r="A153" s="250"/>
      <c r="B153" s="181"/>
      <c r="C153" s="181"/>
      <c r="D153" s="181"/>
      <c r="E153" s="181"/>
      <c r="F153" s="181"/>
      <c r="G153" s="181"/>
      <c r="H153" s="182"/>
    </row>
    <row r="154" spans="1:12" ht="15.95" customHeight="1">
      <c r="A154" s="252" t="s">
        <v>172</v>
      </c>
      <c r="B154" s="253"/>
      <c r="C154" s="253"/>
      <c r="D154" s="253"/>
      <c r="E154" s="253"/>
      <c r="F154" s="253"/>
      <c r="G154" s="253"/>
      <c r="H154" s="255">
        <f>(SUM(H105:H153))</f>
        <v>0</v>
      </c>
      <c r="I154" s="81" t="s">
        <v>166</v>
      </c>
    </row>
    <row r="155" spans="1:12" ht="15.95" customHeight="1">
      <c r="A155" s="268"/>
      <c r="B155" s="269"/>
      <c r="C155" s="269"/>
      <c r="D155" s="269"/>
      <c r="E155" s="269"/>
      <c r="F155" s="269"/>
      <c r="G155" s="269"/>
      <c r="H155" s="272"/>
      <c r="I155" s="81"/>
    </row>
    <row r="156" spans="1:12" ht="15.95" customHeight="1" thickBot="1">
      <c r="A156" s="268"/>
      <c r="B156" s="269"/>
      <c r="C156" s="269"/>
      <c r="D156" s="269"/>
      <c r="E156" s="269"/>
      <c r="F156" s="269"/>
      <c r="G156" s="269"/>
      <c r="H156" s="272"/>
    </row>
    <row r="157" spans="1:12" ht="15.95" customHeight="1" thickBot="1">
      <c r="A157" s="366" t="s">
        <v>62</v>
      </c>
      <c r="B157" s="366"/>
      <c r="C157" s="366"/>
      <c r="D157" s="366"/>
      <c r="E157" s="366"/>
      <c r="F157" s="366"/>
      <c r="G157" s="366"/>
      <c r="H157" s="366"/>
    </row>
    <row r="158" spans="1:12" ht="15.95" customHeight="1">
      <c r="A158" s="191" t="s">
        <v>1</v>
      </c>
      <c r="B158" s="192"/>
      <c r="C158" s="192"/>
      <c r="D158" s="192" t="s">
        <v>2</v>
      </c>
      <c r="E158" s="192" t="s">
        <v>3</v>
      </c>
      <c r="F158" s="192" t="s">
        <v>4</v>
      </c>
      <c r="G158" s="192" t="s">
        <v>5</v>
      </c>
      <c r="H158" s="193" t="s">
        <v>20</v>
      </c>
    </row>
    <row r="159" spans="1:12" ht="15.95" customHeight="1">
      <c r="A159" s="250" t="s">
        <v>15</v>
      </c>
      <c r="B159" s="181"/>
      <c r="C159" s="181"/>
      <c r="D159" s="192" t="s">
        <v>7</v>
      </c>
      <c r="E159" s="200">
        <v>0</v>
      </c>
      <c r="F159" s="290"/>
      <c r="G159" s="290"/>
      <c r="H159" s="225"/>
      <c r="L159" s="81" t="s">
        <v>123</v>
      </c>
    </row>
    <row r="160" spans="1:12" ht="15.95" customHeight="1">
      <c r="A160" s="191" t="s">
        <v>57</v>
      </c>
      <c r="B160" s="194"/>
      <c r="C160" s="194"/>
      <c r="D160" s="192" t="s">
        <v>7</v>
      </c>
      <c r="E160" s="200">
        <v>0</v>
      </c>
      <c r="F160" s="291"/>
      <c r="G160" s="290"/>
      <c r="H160" s="225"/>
    </row>
    <row r="161" spans="1:15" ht="15.95" customHeight="1">
      <c r="A161" s="191" t="s">
        <v>61</v>
      </c>
      <c r="B161" s="194"/>
      <c r="C161" s="194"/>
      <c r="D161" s="192" t="s">
        <v>7</v>
      </c>
      <c r="E161" s="200">
        <v>0</v>
      </c>
      <c r="F161" s="291"/>
      <c r="G161" s="290"/>
      <c r="H161" s="225"/>
    </row>
    <row r="162" spans="1:15" ht="15.95" customHeight="1">
      <c r="A162" s="191" t="s">
        <v>113</v>
      </c>
      <c r="B162" s="194"/>
      <c r="C162" s="194"/>
      <c r="D162" s="192" t="s">
        <v>7</v>
      </c>
      <c r="E162" s="200">
        <v>0</v>
      </c>
      <c r="F162" s="291"/>
      <c r="G162" s="290"/>
      <c r="H162" s="225"/>
    </row>
    <row r="163" spans="1:15" ht="15.95" customHeight="1">
      <c r="A163" s="191" t="s">
        <v>59</v>
      </c>
      <c r="B163" s="262"/>
      <c r="C163" s="262"/>
      <c r="D163" s="263"/>
      <c r="E163" s="292">
        <f>ROUND(((1+E159%)*(1+E160%)/(1-(E161%+E162%))-1),4)</f>
        <v>0</v>
      </c>
      <c r="F163" s="206">
        <f>H154+H97</f>
        <v>0</v>
      </c>
      <c r="H163" s="294">
        <f>F163*E163</f>
        <v>0</v>
      </c>
    </row>
    <row r="164" spans="1:15" ht="15.95" customHeight="1">
      <c r="A164" s="191"/>
      <c r="B164" s="194"/>
      <c r="C164" s="194"/>
      <c r="D164" s="194"/>
      <c r="E164" s="192"/>
      <c r="F164" s="248"/>
      <c r="G164" s="194"/>
      <c r="H164" s="225"/>
    </row>
    <row r="165" spans="1:15" ht="15.95" customHeight="1">
      <c r="A165" s="252" t="s">
        <v>173</v>
      </c>
      <c r="B165" s="253"/>
      <c r="C165" s="253"/>
      <c r="D165" s="253"/>
      <c r="E165" s="295"/>
      <c r="F165" s="296"/>
      <c r="G165" s="253"/>
      <c r="H165" s="255">
        <f>H163</f>
        <v>0</v>
      </c>
      <c r="I165" s="81" t="s">
        <v>167</v>
      </c>
    </row>
    <row r="166" spans="1:15" ht="15.95" customHeight="1">
      <c r="A166" s="297"/>
      <c r="B166" s="298"/>
      <c r="C166" s="298"/>
      <c r="D166" s="298"/>
      <c r="E166" s="299"/>
      <c r="F166" s="300"/>
      <c r="G166" s="298"/>
      <c r="H166" s="301"/>
      <c r="I166" s="81"/>
    </row>
    <row r="167" spans="1:15" ht="15.95" customHeight="1">
      <c r="A167" s="302" t="s">
        <v>102</v>
      </c>
      <c r="B167" s="303"/>
      <c r="C167" s="303"/>
      <c r="D167" s="304"/>
      <c r="E167" s="305"/>
      <c r="F167" s="306"/>
      <c r="G167" s="304"/>
      <c r="H167" s="307">
        <f>ROUND(H165+H154+H97,2)</f>
        <v>0</v>
      </c>
      <c r="I167" s="81"/>
    </row>
    <row r="168" spans="1:15" ht="15.95" customHeight="1">
      <c r="A168" s="268"/>
      <c r="B168" s="269"/>
      <c r="C168" s="269"/>
      <c r="D168" s="269"/>
      <c r="E168" s="308"/>
      <c r="F168" s="309"/>
      <c r="G168" s="269"/>
      <c r="H168" s="272"/>
      <c r="I168" s="81"/>
      <c r="M168" s="104"/>
      <c r="N168" s="100"/>
      <c r="O168" s="159"/>
    </row>
    <row r="169" spans="1:15" ht="15.95" customHeight="1">
      <c r="A169" s="268"/>
      <c r="B169" s="269"/>
      <c r="C169" s="269"/>
      <c r="D169" s="269"/>
      <c r="E169" s="308"/>
      <c r="F169" s="309"/>
      <c r="G169" s="269"/>
      <c r="H169" s="272"/>
      <c r="I169" s="81"/>
    </row>
    <row r="170" spans="1:15" ht="21" customHeight="1">
      <c r="A170" s="310" t="s">
        <v>174</v>
      </c>
      <c r="B170" s="311"/>
      <c r="C170" s="311"/>
      <c r="D170" s="311"/>
      <c r="E170" s="311"/>
      <c r="F170" s="311"/>
      <c r="G170" s="311"/>
      <c r="H170" s="312">
        <f>ROUND(H167/D133,2)</f>
        <v>0</v>
      </c>
      <c r="I170" s="81" t="s">
        <v>168</v>
      </c>
    </row>
    <row r="171" spans="1:15" ht="15.95" customHeight="1">
      <c r="A171" s="313"/>
      <c r="B171" s="314"/>
      <c r="C171" s="314"/>
      <c r="D171" s="314"/>
      <c r="E171" s="314"/>
      <c r="F171" s="314"/>
      <c r="G171" s="314"/>
      <c r="H171" s="315"/>
      <c r="I171" s="81"/>
    </row>
    <row r="172" spans="1:15" ht="21" customHeight="1">
      <c r="A172" s="310" t="s">
        <v>140</v>
      </c>
      <c r="B172" s="311"/>
      <c r="C172" s="311"/>
      <c r="D172" s="311"/>
      <c r="E172" s="311"/>
      <c r="F172" s="311"/>
      <c r="G172" s="311"/>
      <c r="H172" s="312">
        <f>H170*D133</f>
        <v>0</v>
      </c>
      <c r="I172" s="81"/>
    </row>
    <row r="173" spans="1:15" ht="15.95" customHeight="1">
      <c r="A173" s="316"/>
      <c r="B173" s="315"/>
      <c r="C173" s="315"/>
      <c r="D173" s="315"/>
      <c r="E173" s="315"/>
      <c r="F173" s="315"/>
      <c r="G173" s="315"/>
      <c r="H173" s="315"/>
      <c r="I173" s="81"/>
    </row>
    <row r="174" spans="1:15" ht="21.75" customHeight="1">
      <c r="A174" s="310" t="s">
        <v>117</v>
      </c>
      <c r="B174" s="311"/>
      <c r="C174" s="311"/>
      <c r="D174" s="311"/>
      <c r="E174" s="311"/>
      <c r="F174" s="311"/>
      <c r="G174" s="311"/>
      <c r="H174" s="312">
        <f>H172*12</f>
        <v>0</v>
      </c>
      <c r="I174" s="81"/>
    </row>
    <row r="175" spans="1:15" ht="15.95" customHeight="1">
      <c r="A175" s="316"/>
      <c r="B175" s="315"/>
      <c r="C175" s="315"/>
      <c r="D175" s="315"/>
      <c r="E175" s="315"/>
      <c r="F175" s="315"/>
      <c r="G175" s="315"/>
      <c r="H175" s="315"/>
    </row>
    <row r="176" spans="1:15" ht="15.75">
      <c r="A176" s="313"/>
      <c r="B176" s="317"/>
      <c r="C176" s="317"/>
      <c r="D176" s="251"/>
      <c r="E176" s="318"/>
      <c r="F176" s="318"/>
      <c r="G176" s="318"/>
      <c r="H176" s="319"/>
    </row>
    <row r="177" spans="1:9" ht="15.75">
      <c r="F177" s="320"/>
      <c r="G177" s="320"/>
      <c r="H177" s="320"/>
      <c r="I177" s="338"/>
    </row>
    <row r="178" spans="1:9">
      <c r="C178" s="367" t="s">
        <v>110</v>
      </c>
      <c r="D178" s="367"/>
      <c r="E178" s="367"/>
      <c r="F178" s="367"/>
      <c r="G178" s="367"/>
      <c r="H178" s="182"/>
      <c r="I178" s="338"/>
    </row>
    <row r="179" spans="1:9">
      <c r="C179" s="333" t="str">
        <f>A14</f>
        <v>MÃO DE OBRA DIRETA</v>
      </c>
      <c r="D179" s="332"/>
      <c r="E179" s="332"/>
      <c r="F179" s="334">
        <f>H97</f>
        <v>0</v>
      </c>
      <c r="G179" s="335">
        <f>IFERROR(F179/$F$182,0)</f>
        <v>0</v>
      </c>
      <c r="H179" s="182"/>
      <c r="I179" s="338"/>
    </row>
    <row r="180" spans="1:9">
      <c r="C180" s="333" t="str">
        <f>A100</f>
        <v>EQUIPAMENTOS</v>
      </c>
      <c r="D180" s="332"/>
      <c r="E180" s="332"/>
      <c r="F180" s="334">
        <f>H154</f>
        <v>0</v>
      </c>
      <c r="G180" s="335">
        <f>IFERROR(F180/$F$182,0)</f>
        <v>0</v>
      </c>
      <c r="H180" s="182"/>
      <c r="I180" s="338"/>
    </row>
    <row r="181" spans="1:9">
      <c r="C181" s="333" t="str">
        <f>A157</f>
        <v>BENEFÍCIOS E DESPESAS INDIRETAS - BDI</v>
      </c>
      <c r="D181" s="332"/>
      <c r="E181" s="332"/>
      <c r="F181" s="334">
        <f>H165</f>
        <v>0</v>
      </c>
      <c r="G181" s="335">
        <f>IFERROR(F181/$F$182,0)</f>
        <v>0</v>
      </c>
      <c r="H181" s="182"/>
      <c r="I181" s="338"/>
    </row>
    <row r="182" spans="1:9" ht="15.75">
      <c r="A182" s="321"/>
      <c r="B182" s="322"/>
      <c r="C182" s="333" t="str">
        <f>A167</f>
        <v>TOTAL CUSTO CARREGAMENTO</v>
      </c>
      <c r="D182" s="332"/>
      <c r="E182" s="332"/>
      <c r="F182" s="334">
        <f>SUM(F179:F181)</f>
        <v>0</v>
      </c>
      <c r="G182" s="335">
        <f>IFERROR(F182/$F$182,0)</f>
        <v>0</v>
      </c>
      <c r="H182" s="182"/>
      <c r="I182" s="338"/>
    </row>
    <row r="183" spans="1:9" ht="15.75">
      <c r="A183" s="321"/>
      <c r="B183" s="322"/>
      <c r="C183" s="322"/>
      <c r="D183" s="323"/>
      <c r="E183" s="324"/>
      <c r="F183" s="323"/>
      <c r="G183" s="181"/>
      <c r="H183" s="182"/>
      <c r="I183" s="338"/>
    </row>
    <row r="184" spans="1:9" ht="15.75">
      <c r="A184" s="321"/>
      <c r="B184" s="322"/>
      <c r="C184" s="322"/>
      <c r="D184" s="323"/>
      <c r="E184" s="324"/>
      <c r="F184" s="323"/>
      <c r="G184" s="181"/>
      <c r="H184" s="182"/>
      <c r="I184" s="338"/>
    </row>
    <row r="185" spans="1:9" ht="15.75">
      <c r="A185" s="321"/>
      <c r="B185" s="318"/>
      <c r="C185" s="318"/>
      <c r="D185" s="318"/>
      <c r="F185" s="318"/>
      <c r="G185" s="181"/>
      <c r="H185" s="331" t="s">
        <v>175</v>
      </c>
    </row>
    <row r="186" spans="1:9">
      <c r="F186" s="181"/>
      <c r="G186" s="181"/>
      <c r="H186" s="182"/>
      <c r="I186" s="338"/>
    </row>
    <row r="187" spans="1:9" ht="15.75">
      <c r="A187" s="325"/>
      <c r="B187" s="326"/>
      <c r="C187" s="326"/>
      <c r="F187" s="181"/>
      <c r="G187" s="181"/>
      <c r="H187" s="181"/>
      <c r="I187" s="338"/>
    </row>
    <row r="188" spans="1:9">
      <c r="A188" s="364" t="s">
        <v>162</v>
      </c>
      <c r="B188" s="364"/>
      <c r="C188" s="364"/>
      <c r="D188" s="364"/>
      <c r="E188" s="364"/>
      <c r="F188" s="364"/>
      <c r="G188" s="364"/>
      <c r="H188" s="364"/>
    </row>
    <row r="189" spans="1:9">
      <c r="A189" s="364" t="s">
        <v>163</v>
      </c>
      <c r="B189" s="364"/>
      <c r="C189" s="364"/>
      <c r="D189" s="364"/>
      <c r="E189" s="364"/>
      <c r="F189" s="364"/>
      <c r="G189" s="364"/>
      <c r="H189" s="364"/>
    </row>
    <row r="190" spans="1:9" ht="15.75" customHeight="1">
      <c r="A190" s="371"/>
      <c r="B190" s="371"/>
      <c r="C190" s="371"/>
      <c r="D190" s="371"/>
      <c r="E190" s="371"/>
      <c r="F190" s="371"/>
      <c r="G190" s="371"/>
      <c r="H190" s="371"/>
    </row>
    <row r="191" spans="1:9">
      <c r="A191" s="364"/>
      <c r="B191" s="364"/>
      <c r="C191" s="364"/>
      <c r="D191" s="364"/>
      <c r="E191" s="364"/>
      <c r="F191" s="364"/>
      <c r="G191" s="364"/>
      <c r="H191" s="364"/>
    </row>
    <row r="192" spans="1:9" ht="15.75">
      <c r="A192" s="325"/>
      <c r="B192" s="326"/>
      <c r="C192" s="326"/>
      <c r="H192" s="293"/>
    </row>
    <row r="195" spans="1:8">
      <c r="D195" s="327"/>
      <c r="G195" s="328"/>
      <c r="H195" s="293"/>
    </row>
    <row r="196" spans="1:8">
      <c r="G196" s="328"/>
      <c r="H196" s="293"/>
    </row>
    <row r="198" spans="1:8" ht="15.75">
      <c r="A198" s="325"/>
      <c r="B198" s="326"/>
      <c r="C198" s="326"/>
      <c r="D198" s="329"/>
      <c r="E198" s="326"/>
      <c r="H198" s="293"/>
    </row>
    <row r="200" spans="1:8" ht="15.75">
      <c r="A200" s="325"/>
      <c r="B200" s="326"/>
      <c r="C200" s="326"/>
      <c r="D200" s="326"/>
      <c r="E200" s="326"/>
      <c r="H200" s="293"/>
    </row>
    <row r="201" spans="1:8" ht="15.75">
      <c r="A201" s="325"/>
      <c r="B201" s="326"/>
      <c r="C201" s="326"/>
      <c r="D201" s="326"/>
      <c r="E201" s="326"/>
      <c r="H201" s="293"/>
    </row>
    <row r="202" spans="1:8" ht="15.75">
      <c r="D202" s="327"/>
      <c r="E202" s="326"/>
      <c r="H202" s="293"/>
    </row>
    <row r="203" spans="1:8">
      <c r="D203" s="327"/>
    </row>
    <row r="204" spans="1:8">
      <c r="D204" s="330"/>
    </row>
    <row r="205" spans="1:8">
      <c r="D205" s="330"/>
    </row>
  </sheetData>
  <mergeCells count="23">
    <mergeCell ref="A191:H191"/>
    <mergeCell ref="A7:H7"/>
    <mergeCell ref="A100:H100"/>
    <mergeCell ref="A157:H157"/>
    <mergeCell ref="C178:G178"/>
    <mergeCell ref="A188:H188"/>
    <mergeCell ref="E17:H17"/>
    <mergeCell ref="A189:H189"/>
    <mergeCell ref="A190:H190"/>
    <mergeCell ref="A18:D18"/>
    <mergeCell ref="E18:H18"/>
    <mergeCell ref="A19:D19"/>
    <mergeCell ref="A14:H14"/>
    <mergeCell ref="A16:D16"/>
    <mergeCell ref="E16:H16"/>
    <mergeCell ref="A17:D17"/>
    <mergeCell ref="E19:H19"/>
    <mergeCell ref="A20:D20"/>
    <mergeCell ref="E20:H20"/>
    <mergeCell ref="A5:H5"/>
    <mergeCell ref="A4:H4"/>
    <mergeCell ref="A1:H1"/>
    <mergeCell ref="A2:H2"/>
  </mergeCells>
  <conditionalFormatting sqref="H97">
    <cfRule type="cellIs" dxfId="6" priority="4" operator="greaterThan">
      <formula>5274.745</formula>
    </cfRule>
  </conditionalFormatting>
  <conditionalFormatting sqref="H154">
    <cfRule type="cellIs" dxfId="5" priority="3" operator="greaterThan">
      <formula>13768.73</formula>
    </cfRule>
  </conditionalFormatting>
  <conditionalFormatting sqref="H165">
    <cfRule type="cellIs" dxfId="4" priority="2" operator="greaterThan">
      <formula>4467.6</formula>
    </cfRule>
  </conditionalFormatting>
  <conditionalFormatting sqref="H170">
    <cfRule type="cellIs" dxfId="0" priority="1" operator="greaterThan">
      <formula>146.94</formula>
    </cfRule>
  </conditionalFormatting>
  <pageMargins left="0.51181102362204722" right="0.51181102362204722" top="0.67361111111111116" bottom="0.59055118110236227" header="0" footer="0"/>
  <pageSetup paperSize="9" scale="59" fitToWidth="0" fitToHeight="0" orientation="portrait" horizontalDpi="300" verticalDpi="300" r:id="rId1"/>
  <headerFooter>
    <oddHeader>&amp;L
&amp;G&amp;C&amp;"Times New Roman,Negrito"&amp;7
&amp;13MUNICÍPIO  DE   IJUÍ  -   PODER  EXECUTIVO
SECRETARIA  MUNICIPAL  DE  MEIO  AMBIENTE  DE  IJUÍ&amp;R
&amp;G</oddHeader>
  </headerFooter>
  <rowBreaks count="3" manualBreakCount="3">
    <brk id="80" max="7" man="1"/>
    <brk id="155" max="7" man="1"/>
    <brk id="212" max="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Planilha Orçamentária Município</vt:lpstr>
      <vt:lpstr>Planilha Proposta</vt:lpstr>
      <vt:lpstr>'Planilha Orçamentária Município'!Area_de_impressao</vt:lpstr>
      <vt:lpstr>'Planilha Proposta'!Area_de_impressao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2024-04-24T14:34:34Z</dcterms:modified>
</cp:coreProperties>
</file>