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media/image3.png" ContentType="image/png"/>
  <Override PartName="/xl/media/image4.png" ContentType="image/png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2" activeTab="4"/>
  </bookViews>
  <sheets>
    <sheet name="PROPOSTA" sheetId="1" state="hidden" r:id="rId2"/>
    <sheet name="VALORES AJUSTADOS" sheetId="2" state="hidden" r:id="rId3"/>
    <sheet name="VALORES AJUSTADOS FINAL" sheetId="3" state="visible" r:id="rId4"/>
    <sheet name="DEMONSTRAÇÃO QUANTITATIVOS" sheetId="4" state="hidden" r:id="rId5"/>
    <sheet name="LICITAÇÃO" sheetId="5" state="visible" r:id="rId6"/>
    <sheet name="COMPOSIÇÕES" sheetId="6" state="visible" r:id="rId7"/>
  </sheets>
  <externalReferences>
    <externalReference r:id="rId8"/>
  </externalReferences>
  <definedNames>
    <definedName function="false" hidden="false" localSheetId="4" name="_xlnm.Print_Area" vbProcedure="false">LICITAÇÃO!$A$2:$Z$36</definedName>
    <definedName function="false" hidden="false" localSheetId="4" name="_xlnm.Print_Titles" vbProcedure="false">LICITAÇÃO!$2:$3</definedName>
    <definedName function="false" hidden="false" localSheetId="0" name="_xlnm.Print_Area" vbProcedure="false">PROPOSTA!$A$1:$X$268</definedName>
    <definedName function="false" hidden="false" localSheetId="0" name="_xlnm.Print_Titles" vbProcedure="false">PROPOSTA!$23:$25</definedName>
    <definedName function="false" hidden="false" localSheetId="1" name="_xlnm.Print_Area" vbProcedure="false">'VALORES AJUSTADOS'!$A$1:$X$268</definedName>
    <definedName function="false" hidden="false" localSheetId="1" name="_xlnm.Print_Titles" vbProcedure="false">'VALORES AJUSTADOS'!$23:$25</definedName>
    <definedName function="false" hidden="false" localSheetId="2" name="_xlnm.Print_Area" vbProcedure="false">'VALORES AJUSTADOS FINAL'!$A$1:$X$268</definedName>
    <definedName function="false" hidden="false" localSheetId="2" name="_xlnm.Print_Titles" vbProcedure="false">'VALORES AJUSTADOS FINAL'!$23:$25</definedName>
    <definedName function="false" hidden="false" name="ORÇAMENTO_BancoRef" vbProcedure="false">#REF!</definedName>
    <definedName function="false" hidden="false" name="REFERENCIA_Descricao" vbProcedure="false">IF(ISNUMBER(LICITAÇÃO!$AH1),OFFSET(INDIRECT(ORÇAMENTO_BancoRef),LICITAÇÃO!$AH1-1,3,1),LICITAÇÃO!$AH1)</definedName>
    <definedName function="false" hidden="false" localSheetId="5" name="CONCATENAR" vbProcedure="false">CONCATENATE(COMPOSIÇÕES!$B1," ",COMPOSIÇÕES!$C1)</definedName>
    <definedName function="false" hidden="false" name="CONCATENAR" vbProcedure="false"/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<sst xmlns="http://schemas.openxmlformats.org/spreadsheetml/2006/main" count="3424" uniqueCount="751">
  <si>
    <t xml:space="preserve">Assinatura Sócio Administrador do Proponente</t>
  </si>
  <si>
    <t xml:space="preserve">Assinatura Responsável Técnico do Proponente</t>
  </si>
  <si>
    <t xml:space="preserve">Sra. Vilma Maria Thiesen - CPF 789.447.169-00 - RG 1.230.814-5 S.S.P.- SC  </t>
  </si>
  <si>
    <t xml:space="preserve">Sra. Rosangela Thiesen - CPF 020.465.439-47 - CAU A34929-1</t>
  </si>
  <si>
    <t xml:space="preserve">Data:</t>
  </si>
  <si>
    <t xml:space="preserve">10/09/2018 (dez de setembro de dois mil e dezoito)</t>
  </si>
  <si>
    <t xml:space="preserve">Inscrição Estadual do Proponente:</t>
  </si>
  <si>
    <t xml:space="preserve">Local:</t>
  </si>
  <si>
    <t xml:space="preserve">Ijuí - RS</t>
  </si>
  <si>
    <t xml:space="preserve">Dados do Proponente</t>
  </si>
  <si>
    <t xml:space="preserve">Identificação do Proponente:</t>
  </si>
  <si>
    <t xml:space="preserve">CIMEC PRÉ-FABRICADOS DE CIMENTO EIRELE - ME</t>
  </si>
  <si>
    <t xml:space="preserve">Sócio(a) Administrador(a) empresa Proponente:</t>
  </si>
  <si>
    <t xml:space="preserve">Sra. Vilma Maria Thiesen</t>
  </si>
  <si>
    <t xml:space="preserve">CNPJ do Proponente:</t>
  </si>
  <si>
    <t xml:space="preserve">01.418.444/0001-04</t>
  </si>
  <si>
    <t xml:space="preserve">253.362.660 / SC</t>
  </si>
  <si>
    <t xml:space="preserve">Endereço do Proponente:</t>
  </si>
  <si>
    <t xml:space="preserve">Avenida Presidente Kennedy, nº 1560, Centro, Município de São Carlos, Estado de Santa Catarina, CEP 89.885-000</t>
  </si>
  <si>
    <t xml:space="preserve">site: www.cimec.ind.br | e-mail: licitacao@cimec.ind.br | Fone Contato: (49) 3325 4309; (49) 3325 5108; (49) 3325 4600; (49) 3325 4188</t>
  </si>
  <si>
    <t xml:space="preserve">Instituição Bancária do Proponente:</t>
  </si>
  <si>
    <t xml:space="preserve">Banco nº 748 (Sicredi), Agência nº 0230 (São Carlos, SC), Conta Corrente nº 31050-6</t>
  </si>
  <si>
    <t xml:space="preserve">Fone da Instituição Bancária:</t>
  </si>
  <si>
    <t xml:space="preserve">(49) 3325 5729 Lissandra</t>
  </si>
  <si>
    <t xml:space="preserve">Dados da Obra</t>
  </si>
  <si>
    <t xml:space="preserve">Identificação da Obra:</t>
  </si>
  <si>
    <t xml:space="preserve">Execução de Praça Esportiva e de Lazer Rodolfo Burmann</t>
  </si>
  <si>
    <t xml:space="preserve">DESC</t>
  </si>
  <si>
    <t xml:space="preserve">Dados do Cliente</t>
  </si>
  <si>
    <t xml:space="preserve">Identificação do Cliente:</t>
  </si>
  <si>
    <t xml:space="preserve">MUNICÍPIO DE IJUÍ - RS</t>
  </si>
  <si>
    <t xml:space="preserve">Prefeito em Exercício:</t>
  </si>
  <si>
    <t xml:space="preserve">Sr. Valdir Heck</t>
  </si>
  <si>
    <t xml:space="preserve">CNPJ do Cliente:</t>
  </si>
  <si>
    <t xml:space="preserve">90.730.508/001-38</t>
  </si>
  <si>
    <t xml:space="preserve">Inscrição Estadual do Cliente:</t>
  </si>
  <si>
    <t xml:space="preserve">Isento / Não Informado</t>
  </si>
  <si>
    <t xml:space="preserve">Endereço do Cliente:</t>
  </si>
  <si>
    <t xml:space="preserve"> Rua Benjamin Constant Nº 429 Bairro Centro, Município de Ijuí - RS, CEP: 98700-000</t>
  </si>
  <si>
    <t xml:space="preserve">Orçamento</t>
  </si>
  <si>
    <t xml:space="preserve">BDI COM DESONERAÇÃO:</t>
  </si>
  <si>
    <t xml:space="preserve">SINAPI DATA BASE 06/2018 (MÊS/ANO) DE PORTO ALEGRE - RS</t>
  </si>
  <si>
    <t xml:space="preserve">Validade da Proposta:</t>
  </si>
  <si>
    <t xml:space="preserve">60 (sessenta) dias</t>
  </si>
  <si>
    <t xml:space="preserve">Item</t>
  </si>
  <si>
    <t xml:space="preserve">COD.</t>
  </si>
  <si>
    <t xml:space="preserve">Descrição</t>
  </si>
  <si>
    <t xml:space="preserve">Qtd.</t>
  </si>
  <si>
    <t xml:space="preserve">Un</t>
  </si>
  <si>
    <t xml:space="preserve">Valor Unit. Material</t>
  </si>
  <si>
    <t xml:space="preserve">Total Material</t>
  </si>
  <si>
    <t xml:space="preserve">Valor Unit. Mão Obra</t>
  </si>
  <si>
    <t xml:space="preserve">Total Mão-de-Obra</t>
  </si>
  <si>
    <t xml:space="preserve">Total</t>
  </si>
  <si>
    <t xml:space="preserve">% Mão-de-Obra</t>
  </si>
  <si>
    <t xml:space="preserve">Valor Sinapi</t>
  </si>
  <si>
    <t xml:space="preserve">P.O. LICITAÇÃO</t>
  </si>
  <si>
    <t xml:space="preserve">FOI PAGO</t>
  </si>
  <si>
    <t xml:space="preserve">NOVA P.O.</t>
  </si>
  <si>
    <t xml:space="preserve">FALTA</t>
  </si>
  <si>
    <t xml:space="preserve">1</t>
  </si>
  <si>
    <t xml:space="preserve">SERVIÇOS INICIAIS</t>
  </si>
  <si>
    <t xml:space="preserve">MAT.</t>
  </si>
  <si>
    <t xml:space="preserve">M.O.</t>
  </si>
  <si>
    <t xml:space="preserve">TOTAL UNIT.</t>
  </si>
  <si>
    <t xml:space="preserve">TOTAL SINAPI</t>
  </si>
  <si>
    <t xml:space="preserve">1.1</t>
  </si>
  <si>
    <t xml:space="preserve">SINAPI 74209/001</t>
  </si>
  <si>
    <t xml:space="preserve">PLACA DE OBRA EM CHAPA DE ACO GALVANIZADO</t>
  </si>
  <si>
    <t xml:space="preserve">m²</t>
  </si>
  <si>
    <t xml:space="preserve">1.2</t>
  </si>
  <si>
    <t xml:space="preserve">SINAPI 78472</t>
  </si>
  <si>
    <t xml:space="preserve">SERVICOS TOPOGRAFICOS, INCLUSIVE NOTA DE SERVICOS, ACOMPANHAMENTO E GREIDE</t>
  </si>
  <si>
    <t xml:space="preserve">2</t>
  </si>
  <si>
    <t xml:space="preserve">PAVIMENTAÇÃO</t>
  </si>
  <si>
    <t xml:space="preserve">2.1</t>
  </si>
  <si>
    <t xml:space="preserve">EXECUÇÃO DE PAVIMENTO INTERTRAVADO</t>
  </si>
  <si>
    <t xml:space="preserve">2.1.1</t>
  </si>
  <si>
    <t xml:space="preserve">SINAPI 72961</t>
  </si>
  <si>
    <t xml:space="preserve">REGULARIZACAO E COMPACTACAO DE SUBLEITO ATE 20 CM DE ESPESSURA</t>
  </si>
  <si>
    <t xml:space="preserve">2.1.2</t>
  </si>
  <si>
    <t xml:space="preserve">SINAPI 92396</t>
  </si>
  <si>
    <t xml:space="preserve">EXECUÇÃO DE PASSEIO EM PISO INTERTRAVADO, COM BLOCO RETANGULAR COR NATURAL DE 20 X 10 CM, ESPESSURA 6 CM. AF_12/2015</t>
  </si>
  <si>
    <t xml:space="preserve">2.1.3</t>
  </si>
  <si>
    <t xml:space="preserve">SINAPI 93679</t>
  </si>
  <si>
    <t xml:space="preserve">EXECUÇÃO DE PASSEIO EM PISO INTERTRAVADO, COM BLOCO RETANGULAR COLORID O DE 20 X 10 CM, ESPESSURA 6 CM. AF_12/2015</t>
  </si>
  <si>
    <t xml:space="preserve">2.2</t>
  </si>
  <si>
    <t xml:space="preserve">VIGA DE TRAVAMENTO</t>
  </si>
  <si>
    <t xml:space="preserve">2.2.1</t>
  </si>
  <si>
    <t xml:space="preserve">SINAPI 92739</t>
  </si>
  <si>
    <t xml:space="preserve">CONCRETAGEM DE VIGAS E LAJES, FCK=20 MPA</t>
  </si>
  <si>
    <t xml:space="preserve">m³</t>
  </si>
  <si>
    <t xml:space="preserve">2.2.2</t>
  </si>
  <si>
    <t xml:space="preserve">SINAPI 92916</t>
  </si>
  <si>
    <t xml:space="preserve">ARMAÇÃO DE ESTRUTURAS DE CONCRETO ARMADO, EXCETO VIGAS, PILARES, LAJES E FUNDAÇÕES, UTILIZANDO AÇO CA-50 DE 6,3 MM - MONTAGEM. AF_12/2015</t>
  </si>
  <si>
    <t xml:space="preserve">kg</t>
  </si>
  <si>
    <t xml:space="preserve">2.2.3</t>
  </si>
  <si>
    <t xml:space="preserve">SINAPI 92915</t>
  </si>
  <si>
    <t xml:space="preserve">ARMAÇÃO DE ESTRUTURAS DE CONCRETO ARMADO, EXCETO VIGAS, PILARES, LAJES E FUNDAÇÕES, UTILIZANDO AÇO CA-60 DE 5,0 MM - MONTAGEM</t>
  </si>
  <si>
    <t xml:space="preserve">2.2.4</t>
  </si>
  <si>
    <t xml:space="preserve">SINAPI 92463</t>
  </si>
  <si>
    <t xml:space="preserve">MONTAGEM E DESMONTAGEM DE FÔRMA DE VIGA</t>
  </si>
  <si>
    <t xml:space="preserve">2.2.5</t>
  </si>
  <si>
    <t xml:space="preserve">SINAPI  83693</t>
  </si>
  <si>
    <t xml:space="preserve">CAIACAO EM MEIO FIO</t>
  </si>
  <si>
    <t xml:space="preserve">3</t>
  </si>
  <si>
    <t xml:space="preserve">PISTA DE CAMINHADA</t>
  </si>
  <si>
    <t xml:space="preserve">3.1</t>
  </si>
  <si>
    <t xml:space="preserve">PISTA</t>
  </si>
  <si>
    <t xml:space="preserve">3.1.1</t>
  </si>
  <si>
    <t xml:space="preserve">3.1.2</t>
  </si>
  <si>
    <t xml:space="preserve">3.2</t>
  </si>
  <si>
    <t xml:space="preserve">3.2.1</t>
  </si>
  <si>
    <t xml:space="preserve">3.2.2</t>
  </si>
  <si>
    <t xml:space="preserve">3.2.3</t>
  </si>
  <si>
    <t xml:space="preserve">3.2.4</t>
  </si>
  <si>
    <t xml:space="preserve">MODALIDADES ESPORTIVAS</t>
  </si>
  <si>
    <t xml:space="preserve">4.1</t>
  </si>
  <si>
    <t xml:space="preserve">CAMPO DE FUTEBOL SOCIETY</t>
  </si>
  <si>
    <t xml:space="preserve">4.1.1</t>
  </si>
  <si>
    <t xml:space="preserve">4.1.2</t>
  </si>
  <si>
    <t xml:space="preserve">SINAPI 68053</t>
  </si>
  <si>
    <t xml:space="preserve">FORNECIMENTO/INSTALACAO LONA PLASTICA PRETA, PARA IMPERMEABILIZACAO, ESPESSURA 150 MICRAS.</t>
  </si>
  <si>
    <t xml:space="preserve">4.1.3</t>
  </si>
  <si>
    <t xml:space="preserve">SINAPI 95240</t>
  </si>
  <si>
    <t xml:space="preserve">LASTRO DE CONCRETO MAGRO, APLICADO EM PISOS OU RADIERS, ESPESSURA DE 3 CM</t>
  </si>
  <si>
    <t xml:space="preserve">4.1.5</t>
  </si>
  <si>
    <t xml:space="preserve">COTAÇÃO</t>
  </si>
  <si>
    <t xml:space="preserve">GRAMA SINTÉTICA ESPORTIVA PARA FUTEBOL MONOFILAMENTOS 50 MM (FORNECIMENTO E INSTALAÇÃO)</t>
  </si>
  <si>
    <t xml:space="preserve">4.1.6</t>
  </si>
  <si>
    <t xml:space="preserve">SINAPI 25398</t>
  </si>
  <si>
    <t xml:space="preserve">CONJUNTO PARA FUTSAL COM TRAVES OFICIAIS DE 3,00 X 2,00 M EM TUBO DE ACOGALVANIZADO 3" COM REQUADRO EM TUBO DE 1", PINTURA EM PRIMER COM TINTAESMALTE SINTETICO E REDES DE POLIETILENO FIO 4 MM</t>
  </si>
  <si>
    <t xml:space="preserve">und.</t>
  </si>
  <si>
    <t xml:space="preserve">4.2</t>
  </si>
  <si>
    <t xml:space="preserve">INSTALAÇÕES ELÉTRICAS CAMPO DE FUTEBOL</t>
  </si>
  <si>
    <t xml:space="preserve">4.2.1</t>
  </si>
  <si>
    <t xml:space="preserve">SINAPI 73769/004</t>
  </si>
  <si>
    <t xml:space="preserve">POSTE DE ACO CONICO CONTINUO RETO, ENGASTADO, H=9M - FORNECIMENTO E INSTALACAO</t>
  </si>
  <si>
    <t xml:space="preserve">4.2.2</t>
  </si>
  <si>
    <t xml:space="preserve">SINAPI 96616</t>
  </si>
  <si>
    <t xml:space="preserve">LASTRO DE CONCRETO MAGRO, APLICADO EM BLOCOS DE COROAMENTO OU SAPATAS</t>
  </si>
  <si>
    <t xml:space="preserve">4.2.3</t>
  </si>
  <si>
    <t xml:space="preserve">SINAPI 96522</t>
  </si>
  <si>
    <t xml:space="preserve">ESCAVAÇÃO MANUAL PARA BLOCO DE COROAMENTO OU SAPATA, SEM PREVISÃO DE FÔRMA</t>
  </si>
  <si>
    <t xml:space="preserve">4.2.4</t>
  </si>
  <si>
    <t xml:space="preserve">SINAPI 92726</t>
  </si>
  <si>
    <t xml:space="preserve">CONCRETAGEM DAS ESTRUTURAS FCK = 20 MPA</t>
  </si>
  <si>
    <t xml:space="preserve">4.2.5</t>
  </si>
  <si>
    <t xml:space="preserve">SINAPI 73855/001</t>
  </si>
  <si>
    <t xml:space="preserve">CHUMBADOR DE AÇO PARA FIXAÇÃO DE POSTE DE ACO RETO OU CURVO 7 A 9M COFLANGE - FORNECIMENTO E INSTALACAO</t>
  </si>
  <si>
    <t xml:space="preserve">4.2.6</t>
  </si>
  <si>
    <t xml:space="preserve">REFLETOR LED COMPLETO 200 W, LENTE 30º </t>
  </si>
  <si>
    <t xml:space="preserve">4.2.7</t>
  </si>
  <si>
    <t xml:space="preserve">REFLETOR LED COMPELTO 200 W, LENTE 60º  </t>
  </si>
  <si>
    <t xml:space="preserve">4.3</t>
  </si>
  <si>
    <t xml:space="preserve">ALAMBRADO E VIGA DE BORDA</t>
  </si>
  <si>
    <t xml:space="preserve">4.3.1</t>
  </si>
  <si>
    <t xml:space="preserve">SINAPI 90877</t>
  </si>
  <si>
    <t xml:space="preserve">ESTACA ESCAVADA MECANICAMENTE, SEM FLUIDO ESTABILIZANTE, COM 25 CM DE DIÂMETRO, ATÉ 9 M DE COMPRIMENTO, CONCRETO LANÇADO POR CAMINHÃO BETONEIRA (EXCLUSIVE MOBILIZAÇÃO E DESMOBILIZAÇÃO)</t>
  </si>
  <si>
    <t xml:space="preserve">m</t>
  </si>
  <si>
    <t xml:space="preserve">4.3.2</t>
  </si>
  <si>
    <t xml:space="preserve">4.3.3</t>
  </si>
  <si>
    <t xml:space="preserve">4.3.4</t>
  </si>
  <si>
    <t xml:space="preserve">4.3.5</t>
  </si>
  <si>
    <t xml:space="preserve">4.3.6</t>
  </si>
  <si>
    <t xml:space="preserve">SINAPI 74244/001</t>
  </si>
  <si>
    <t xml:space="preserve">ALAMBRADO PARA QUADRA POLIESPORTIVA, ESTRUTURADO POR TUBOS DE ACO GALVANIZADO, COM COSTURA, DIN 2440, DIAMETRO 2", COM TELA DE ARAME GALVANIZADO, FIO 14 BWG E MALHA QUADRADA 5X5CM</t>
  </si>
  <si>
    <t xml:space="preserve">BANCOS E MESAS</t>
  </si>
  <si>
    <t xml:space="preserve">5.1</t>
  </si>
  <si>
    <t xml:space="preserve">BANCO DE MADEIRA C/ASSENTO FIXADO EM CONCRETO</t>
  </si>
  <si>
    <t xml:space="preserve">5.2</t>
  </si>
  <si>
    <t xml:space="preserve">BANCO DE MADEIRA C/ESTRUTURA DE FERRO</t>
  </si>
  <si>
    <t xml:space="preserve">5.3</t>
  </si>
  <si>
    <t xml:space="preserve">MESA DE MADEIRA C/ESTRUTURA DE FERRO</t>
  </si>
  <si>
    <t xml:space="preserve">PÓRTICO DE ACESSO</t>
  </si>
  <si>
    <t xml:space="preserve">6.1</t>
  </si>
  <si>
    <t xml:space="preserve">SINAPI 35275</t>
  </si>
  <si>
    <t xml:space="preserve">VIGA DE MADEIRA NAO APARELHADA *15 X 15* CM, MACARANDUBA, ANGELIM OU EQUIVALENTE DA REGIAO</t>
  </si>
  <si>
    <t xml:space="preserve">6.2</t>
  </si>
  <si>
    <t xml:space="preserve">SINAPI 35276</t>
  </si>
  <si>
    <t xml:space="preserve">PILAR DE MADEIRA NAO APARELHADA *40 X 40* CM, MACARANDUBA, ANGELIM OU EQUIVALENTE DA REGIAO</t>
  </si>
  <si>
    <t xml:space="preserve">6.3</t>
  </si>
  <si>
    <t xml:space="preserve">CONCRETAGEM DE VIGAS E ESTACAS, FCK=20 MPA</t>
  </si>
  <si>
    <t xml:space="preserve">6.4</t>
  </si>
  <si>
    <t xml:space="preserve">6.5</t>
  </si>
  <si>
    <t xml:space="preserve">SINAPI 92917</t>
  </si>
  <si>
    <t xml:space="preserve">ARMAÇÃO DE ESTRUTURAS DE CONCRETO ARMADO, EXCETO VIGAS, PILARES, LAJES E FUNDAÇÕES, UTILIZANDO AÇO CA-50 DE 8,0 MM - MONTAGEM</t>
  </si>
  <si>
    <t xml:space="preserve">6.6</t>
  </si>
  <si>
    <t xml:space="preserve">SINAPI 92919</t>
  </si>
  <si>
    <t xml:space="preserve">ARMAÇÃO DE ESTRUTURAS DE CONCRETO ARMADO, EXCETO VIGAS, PILARES, LAJES E FUNDAÇÕES, UTILIZANDO AÇO CA-50 DE 10,0 MM - MONTAGEM.</t>
  </si>
  <si>
    <t xml:space="preserve">INSTALAÇÕES ELÉTRICAS</t>
  </si>
  <si>
    <t xml:space="preserve">7.1</t>
  </si>
  <si>
    <t xml:space="preserve">SINAPI 73769/003</t>
  </si>
  <si>
    <t xml:space="preserve">POSTE DE ACO CONICO CONTINUO CURVO DUPLO, FLANGEADO, COM JANELA DE INSPECAO H=9M - FORNECIMENTO E INSTALACAO</t>
  </si>
  <si>
    <t xml:space="preserve">7.2</t>
  </si>
  <si>
    <t xml:space="preserve">7.3</t>
  </si>
  <si>
    <t xml:space="preserve">7.4</t>
  </si>
  <si>
    <t xml:space="preserve">7.5</t>
  </si>
  <si>
    <t xml:space="preserve">7.6</t>
  </si>
  <si>
    <t xml:space="preserve">SINAPI 74131/004</t>
  </si>
  <si>
    <t xml:space="preserve">QUADRO DE DISTRIBUICAO DE ENERGIA DE EMBUTIR, EM CHAPA METALICA, PARA 18 DISJUNTORES TERMOMAGNETICOS MONOPOLARES, COM BARRAMENTO TRIFASICO NEUTRO, FORNECIMENTO E INSTALACAO</t>
  </si>
  <si>
    <t xml:space="preserve">7.7</t>
  </si>
  <si>
    <t xml:space="preserve">SINAPI 93653</t>
  </si>
  <si>
    <t xml:space="preserve">DISJUNTOR MONOPOLAR TIPO DIN, CORRENTE NOMINAL DE 10A - FORNECIMENTO EINSTALAÇÃO. AF_04/2016</t>
  </si>
  <si>
    <t xml:space="preserve">7.8</t>
  </si>
  <si>
    <t xml:space="preserve">SINAPI 93654</t>
  </si>
  <si>
    <t xml:space="preserve">DISJUNTOR MONOPOLAR TIPO DIN, CORRENTE NOMINAL DE 16A - FORNECIMENTO EINSTALAÇÃO. AF_04/2016</t>
  </si>
  <si>
    <t xml:space="preserve">7.9</t>
  </si>
  <si>
    <t xml:space="preserve">SINAPI 93656</t>
  </si>
  <si>
    <t xml:space="preserve">DISJUNTOR MONOPOLAR TIPO DIN, CORRENTE NOMINAL DE 25A - FORNECIMENTO EINSTALAÇÃO. AF_04/2016</t>
  </si>
  <si>
    <t xml:space="preserve">7.10</t>
  </si>
  <si>
    <t xml:space="preserve">SINAPI 93658</t>
  </si>
  <si>
    <t xml:space="preserve">DISJUNTOR MONOPOLAR TIPO DIN, CORRENTE NOMINAL DE 40A - FORNECIMENTO EINSTALAÇÃO. AF_04/2016</t>
  </si>
  <si>
    <t xml:space="preserve">7.11</t>
  </si>
  <si>
    <t xml:space="preserve">SINAPI 93659</t>
  </si>
  <si>
    <t xml:space="preserve">DISJUNTOR MONOPOLAR TIPO DIN, CORRENTE NOMINAL DE 50A - FORNECIMENTO EINSTALAÇÃO. AF_04/2016</t>
  </si>
  <si>
    <t xml:space="preserve">7.12</t>
  </si>
  <si>
    <t xml:space="preserve">SINAPI 91924</t>
  </si>
  <si>
    <t xml:space="preserve">CABO DE COBRE FLEXÍVEL ISOLADO, 1,5 MM², ANTI-CHAMA 450/750 V, PARA CIRCUITOS TERMINAIS - FORNECIMENTO E INSTALAÇÃO. AF_12/2015</t>
  </si>
  <si>
    <t xml:space="preserve">7.13</t>
  </si>
  <si>
    <t xml:space="preserve">SINAPI 91926</t>
  </si>
  <si>
    <t xml:space="preserve">CABO DE COBRE FLEXÍVEL ISOLADO, 2,5 MM², ANTI-CHAMA 450/750 V, PARA CIRCUITOS TERMINAIS - FORNECIMENTO E INSTALAÇÃO. AF_12/2015</t>
  </si>
  <si>
    <t xml:space="preserve">7.14</t>
  </si>
  <si>
    <t xml:space="preserve">SINAPI 91928</t>
  </si>
  <si>
    <t xml:space="preserve">CABO DE COBRE FLEXÍVEL ISOLADO, 4 MM², ANTI-CHAMA 450/750 V, PARA CIRCUITOS TERMINAIS - FORNECIMENTO E INSTALAÇÃO. AF_12/2015</t>
  </si>
  <si>
    <t xml:space="preserve">7.15</t>
  </si>
  <si>
    <t xml:space="preserve">SINAPI 91934</t>
  </si>
  <si>
    <t xml:space="preserve">CABO DE COBRE FLEXÍVEL ISOLADO, 16 MM², ANTI-CHAMA 450/750 V, PARA CIRCUITOS TERMINAIS - FORNECIMENTO E INSTALAÇÃO. AF_12/2015</t>
  </si>
  <si>
    <t xml:space="preserve">7.16</t>
  </si>
  <si>
    <t xml:space="preserve">SINAPI 83446</t>
  </si>
  <si>
    <t xml:space="preserve">CAIXA DE PASSAGEM 30X30X40 COM TAMPA E DRENO BRITA</t>
  </si>
  <si>
    <t xml:space="preserve">7.17</t>
  </si>
  <si>
    <t xml:space="preserve">SINAPI 96985</t>
  </si>
  <si>
    <t xml:space="preserve">HASTE DE ATERRAMENTO 5/8 PARA SPDA - FORNECIMENTO E INSTALAÇÃO. AF_12/2017</t>
  </si>
  <si>
    <t xml:space="preserve">7.18</t>
  </si>
  <si>
    <t xml:space="preserve">SINAPI 83399</t>
  </si>
  <si>
    <t xml:space="preserve">RELE FOTOELETRICO P/ COMANDO DE ILUMINACAO EXTERNA 220V/1000W - FORNECIMENTO E INSTALACAO</t>
  </si>
  <si>
    <t xml:space="preserve">7.19</t>
  </si>
  <si>
    <t xml:space="preserve">LUMINÁRIA LED PARA ILUMINAÇÃO PÚBLICA COM LÂMPADA 200 W</t>
  </si>
  <si>
    <t xml:space="preserve">7.20</t>
  </si>
  <si>
    <t xml:space="preserve">SINAPI 91834</t>
  </si>
  <si>
    <t xml:space="preserve">ELETRODUTO FLEXÍVEL CORRUGADO, PVC, DN 25 MM (3/4"), PARA CIRCUITOS TERMINAIS, INSTALADO EM FORRO - FORNECIMENTO E INSTALAÇÃO. AF_12/2015</t>
  </si>
  <si>
    <t xml:space="preserve">7.21</t>
  </si>
  <si>
    <t xml:space="preserve">SINAPI 93008</t>
  </si>
  <si>
    <t xml:space="preserve">ELETRODUTO RÍGIDO ROSCÁVEL, PVC, DN 50 MM (1 1/2") - FORNECIMENTO E INSTALAÇÃO. AF_12/2015</t>
  </si>
  <si>
    <t xml:space="preserve">7.22</t>
  </si>
  <si>
    <t xml:space="preserve">SINAPI 91997</t>
  </si>
  <si>
    <t xml:space="preserve">TOMADA MÉDIA DE EMBUTIR (1 MÓDULO), 2P+T 20 A, INCLUINDO SUPORTE E PLACA - FORNECIMENTO E INSTALAÇÃO. AF_12/2015</t>
  </si>
  <si>
    <t xml:space="preserve">7.23</t>
  </si>
  <si>
    <t xml:space="preserve">SINAPI 92001</t>
  </si>
  <si>
    <t xml:space="preserve">TOMADA BAIXA DE EMBUTIR (1 MÓDULO), 2P+T 20 A, INCLUINDO SUPORTE E PLACA - FORNECIMENTO E INSTALAÇÃO. AF_12/2015</t>
  </si>
  <si>
    <t xml:space="preserve">7.24</t>
  </si>
  <si>
    <t xml:space="preserve">SINAPI 92027</t>
  </si>
  <si>
    <t xml:space="preserve">INTERRUPTOR SIMPLES (2 MÓDULOS) COM 1 TOMADA DE EMBUTIR 2P+T 10 A, INCLUINDO SUPORTE E PLACA - FORNECIMENTO E INSTALAÇÃO. AF_12/2015</t>
  </si>
  <si>
    <t xml:space="preserve">7.25</t>
  </si>
  <si>
    <t xml:space="preserve">SINAPI 97585</t>
  </si>
  <si>
    <t xml:space="preserve">LUMINÁRIA TIPO CALHA, DE SOBREPOR, COM 2 LÂMPADAS TUBULARES DE 18 W -FORNECIMENTO E INSTALAÇÃO. AF_11/2017</t>
  </si>
  <si>
    <t xml:space="preserve">7.26</t>
  </si>
  <si>
    <t xml:space="preserve">SINAPI 97051</t>
  </si>
  <si>
    <t xml:space="preserve">SINALIZAÇÃO COM FITA FIXADA NA ESTRUTURA, SINALIZAÇÃO DO CAMINHO DOS ELETRODUTOS SUBTERRÂNEOS</t>
  </si>
  <si>
    <t xml:space="preserve">INSTALAÇÕES HIDRÁULICAS</t>
  </si>
  <si>
    <t xml:space="preserve">8.1</t>
  </si>
  <si>
    <t xml:space="preserve">SINAPI 89356</t>
  </si>
  <si>
    <t xml:space="preserve">TUBO, PVC, SOLDÁVEL, DN 25MM, INSTALADO EM RAMAL OU SUB-RAMAL DE ÁGUA- FORNECIMENTO E INSTALAÇÃO. AF_12/2014</t>
  </si>
  <si>
    <t xml:space="preserve">8.2</t>
  </si>
  <si>
    <t xml:space="preserve">SINAPI 89448</t>
  </si>
  <si>
    <t xml:space="preserve">TUBO, PVC, SOLDÁVEL, DN 40MM, INSTALADO EM PRUMADA DE ÁGUA - FORNECIMENTO E INSTALAÇÃO. AF_12/2014</t>
  </si>
  <si>
    <t xml:space="preserve">8.3</t>
  </si>
  <si>
    <t xml:space="preserve">SINAPI 89711</t>
  </si>
  <si>
    <t xml:space="preserve">TUBO PVC, SERIE NORMAL, ESGOTO PREDIAL, DN 40 MM, FORNECIDO E INSTALADO EM RAMAL DE DESCARGA OU RAMAL DE ESGOTO SANITÁRIO. AF_12/2014</t>
  </si>
  <si>
    <t xml:space="preserve">8.4</t>
  </si>
  <si>
    <t xml:space="preserve">SINAPI 89712</t>
  </si>
  <si>
    <t xml:space="preserve">TUBO PVC, SERIE NORMAL, ESGOTO PREDIAL, DN 50 MM, FORNECIDO E INSTALADO EM RAMAL DE DESCARGA OU RAMAL DE ESGOTO SANITÁRIO. AF_12/2014</t>
  </si>
  <si>
    <t xml:space="preserve">8.5</t>
  </si>
  <si>
    <t xml:space="preserve">SINAPI 89714</t>
  </si>
  <si>
    <t xml:space="preserve">TUBO PVC, SERIE NORMAL, ESGOTO PREDIAL, DN 100 MM, FORNECIDO E INSTALADO EM RAMAL DE DESCARGA OU RAMAL DE ESGOTO SANITÁRIO. AF_12/2014</t>
  </si>
  <si>
    <t xml:space="preserve">8.6</t>
  </si>
  <si>
    <t xml:space="preserve">SINAPI 74166/001</t>
  </si>
  <si>
    <t xml:space="preserve">CAIXA DE INSPEÇÃO EM CONCRETO PRÉ-MOLDADO DN 60CM COM TAMPA H= 60CM -FORNECIMENTO E INSTALACAO</t>
  </si>
  <si>
    <t xml:space="preserve">8.7</t>
  </si>
  <si>
    <t xml:space="preserve">SINAPI 94495</t>
  </si>
  <si>
    <t xml:space="preserve">REGISTRO DE GAVETA BRUTO, LATÃO, ROSCÁVEL, 1, INSTALADO EM RESERVAÇÃODE ÁGUA DE EDIFICAÇÃO QUE POSSUA RESERVATÓRIO DE FIBRA/FIBROCIMENTO FORNECIMENTO E INSTALAÇÃO. AF_06/2016</t>
  </si>
  <si>
    <t xml:space="preserve">8.8</t>
  </si>
  <si>
    <t xml:space="preserve">SINAPI  94496</t>
  </si>
  <si>
    <t xml:space="preserve">REGISTRO DE GAVETA BRUTO, LATÃO, ROSCÁVEL, 1 1/4, INSTALADO EM RESERVAÇÃO DE ÁGUA DE EDIFICAÇÃO QUE POSSUA RESERVATÓRIO DE FIBRA/FIBROCIMENTO FORNECIMENTO E INSTALAÇÃO. AF_06/2016</t>
  </si>
  <si>
    <t xml:space="preserve">8.9</t>
  </si>
  <si>
    <t xml:space="preserve">SINAPI 95635</t>
  </si>
  <si>
    <t xml:space="preserve">KIT CAVALETE PARA MEDIÇÃO DE ÁGUA - ENTRADA PRINCIPAL, EM PVC SOLDÁVELDN 25 (¾ ) FORNECIMENTO E INSTALAÇÃO (EXCLUSIVE HIDRÔMETRO). AF_11/2016</t>
  </si>
  <si>
    <t xml:space="preserve">8.10</t>
  </si>
  <si>
    <t xml:space="preserve">SINAPI 98054</t>
  </si>
  <si>
    <t xml:space="preserve">TANQUE SÉPTICO CIRCULAR, EM CONCRETO PRÉ-MOLDADO, DIÂMETRO INTERNO = 1,40 M, ALTURA INTERNA = 2,50 M, VOLUME ÚTIL: 3463,6 L (PARA 13 CONTRIBUINTES). AF_05/2018</t>
  </si>
  <si>
    <t xml:space="preserve">8.11</t>
  </si>
  <si>
    <t xml:space="preserve">SINAPI 98073</t>
  </si>
  <si>
    <t xml:space="preserve">FILTRO ANAERÓBIO RETANGULAR, EM ALVENARIA COM TIJOLOS CERÂMICOS MACIÇOS, DIMENSÕES INTERNAS: 1,2 X 1,8 X 1,67 M, VOLUME ÚTIL: 2592 L (PARA 13 CONTRIBUINTES). AF_05/2018</t>
  </si>
  <si>
    <t xml:space="preserve">8.12</t>
  </si>
  <si>
    <t xml:space="preserve">SINAPI 98079</t>
  </si>
  <si>
    <t xml:space="preserve">SUMIDOURO RETANGULAR, EM ALVENARIA COM TIJOLOS CERÂMICOS MACIÇOS, DIMENSÕES INTERNAS: 1,0 X 3,0 X 3,0 M, ÁREA DE INFILTRAÇÃO: 25 M² (PARA 10CONTRIBUINTES). AF_05/2018</t>
  </si>
  <si>
    <t xml:space="preserve">8.13</t>
  </si>
  <si>
    <t xml:space="preserve">SINAPI 86888</t>
  </si>
  <si>
    <t xml:space="preserve">VASO SANITÁRIO SIFONADO COM CAIXA ACOPLADA LOUÇA BRANCA - FORNECIMENTOE INSTALAÇÃO. AF_12/2013</t>
  </si>
  <si>
    <t xml:space="preserve">8.14</t>
  </si>
  <si>
    <t xml:space="preserve">SINAPI 86902</t>
  </si>
  <si>
    <t xml:space="preserve">LAVATÓRIO LOUÇA BRANCA COM COLUNA, *44 X 35,5* CM, PADRÃO POPULAR - FORNECIMENTO E INSTALAÇÃO. AF_12/2013</t>
  </si>
  <si>
    <t xml:space="preserve">8.15</t>
  </si>
  <si>
    <t xml:space="preserve">SINAPI 86906</t>
  </si>
  <si>
    <t xml:space="preserve">TORNEIRA CROMADA DE MESA, 1/2" OU 3/4", PARA LAVATÓRIO, PADRÃO POPULAR- FORNECIMENTO E INSTALAÇÃO. AF_12/2013</t>
  </si>
  <si>
    <t xml:space="preserve">8.16</t>
  </si>
  <si>
    <t xml:space="preserve">SINAPI 95547</t>
  </si>
  <si>
    <t xml:space="preserve">SABONETEIRA PLASTICA TIPO DISPENSER PARA SABONETE LIQUIDO COM RESERVATORIO 800 A 1500 ML, INCLUSO FIXAÇÃO. AF_10/2016</t>
  </si>
  <si>
    <t xml:space="preserve">8.17</t>
  </si>
  <si>
    <t xml:space="preserve">SINAPI 89707</t>
  </si>
  <si>
    <t xml:space="preserve">CAIXA SIFONADA, PVC, DN 100 X 100 X 50 MM, JUNTA ELÁSTICA, FORNECIDA EINSTALADA EM RAMAL DE DESCARGA OU EM RAMAL DE ESGOTO SANITÁRIO. AF_12/2014</t>
  </si>
  <si>
    <t xml:space="preserve">8.18</t>
  </si>
  <si>
    <t xml:space="preserve">SINAPI 88503</t>
  </si>
  <si>
    <t xml:space="preserve">CAIXA D´ÁGUA EM POLIETILENO, 1000 LITROS, COM ACESSÓRIOS</t>
  </si>
  <si>
    <t xml:space="preserve">8.19</t>
  </si>
  <si>
    <t xml:space="preserve">SINAPI 36212</t>
  </si>
  <si>
    <t xml:space="preserve">BARRA DE APOIO LAVATORIO DE CANTO, EM ACO INOX POLIDO, DIAMETRO MINIMO 3 CM.</t>
  </si>
  <si>
    <t xml:space="preserve">8.20</t>
  </si>
  <si>
    <t xml:space="preserve">SINAPI 36214</t>
  </si>
  <si>
    <t xml:space="preserve">BARRA DE APOIO ANGULAR, 60 CM, EM ACO INOX POLIDO, DIAMETRO MINIMO 3 CM PARA LAVATÓRIO</t>
  </si>
  <si>
    <t xml:space="preserve">8.21</t>
  </si>
  <si>
    <t xml:space="preserve">SINAPI 36080</t>
  </si>
  <si>
    <t xml:space="preserve">BARRA DE APOIO RETA, EM ALUMINIO, COMPRIMENTO 80 CM, DIAMETRO MINIMO 3 CM</t>
  </si>
  <si>
    <t xml:space="preserve">RAMPAS, CORRIMÃOS, GUARDA CORPO E PROTEÇÕES</t>
  </si>
  <si>
    <t xml:space="preserve">9.1</t>
  </si>
  <si>
    <t xml:space="preserve">SINAPI 84862</t>
  </si>
  <si>
    <t xml:space="preserve">GUARDA-CORPO COM CORRIMAO EM TUBO DE ACO GALVANIZADO 1 1/2"</t>
  </si>
  <si>
    <t xml:space="preserve">9.2</t>
  </si>
  <si>
    <t xml:space="preserve">RAMPAS E ESCADAS</t>
  </si>
  <si>
    <t xml:space="preserve">9.2.1</t>
  </si>
  <si>
    <t xml:space="preserve">SINAPI 72183</t>
  </si>
  <si>
    <t xml:space="preserve">PISO EM CONCRETO 20MPA PREPARO MECANICO, ESPESSURA 7 CM, COM ARMACAO EM TELA SOLDADA</t>
  </si>
  <si>
    <t xml:space="preserve">26,84</t>
  </si>
  <si>
    <t xml:space="preserve">9.2.2</t>
  </si>
  <si>
    <t xml:space="preserve">SINAPI 98680</t>
  </si>
  <si>
    <t xml:space="preserve">PISO CIMENTADO, TRAÇO 1:3 (CIMENTO E AREIA), ACABAMENTO LISO, ESPESSURA 3,0 CM, PREPARO MECÂNICO DA ARGAMASSA. AF_06/2018</t>
  </si>
  <si>
    <t xml:space="preserve">10,33</t>
  </si>
  <si>
    <t xml:space="preserve">9.2.3</t>
  </si>
  <si>
    <t xml:space="preserve">SINAPI 88485</t>
  </si>
  <si>
    <t xml:space="preserve">APLICAÇÃO DE FUNDO SELADOR ACRÍLICO EM PISO, UMA DEMÃO</t>
  </si>
  <si>
    <t xml:space="preserve">1,04</t>
  </si>
  <si>
    <t xml:space="preserve">0,69</t>
  </si>
  <si>
    <t xml:space="preserve">9.2.4</t>
  </si>
  <si>
    <t xml:space="preserve">SINAPI 74245</t>
  </si>
  <si>
    <t xml:space="preserve">PINTURA ACRILICA EM PISO CIMENTADO DUAS DEMAOS</t>
  </si>
  <si>
    <t xml:space="preserve">7,38</t>
  </si>
  <si>
    <t xml:space="preserve">9.2.5</t>
  </si>
  <si>
    <t xml:space="preserve">SINAPI 87499</t>
  </si>
  <si>
    <t xml:space="preserve">ALVENARIA DE VEDAÇÃO DE BLOCOS CERÂMICOS FURADOS NA HORIZONTAL DE 9X14X19CM (ESPESSURA 9CM) DE PAREDES COM ÁREA LÍQUIDA MENOR QUE 6M² SEM VÃOS E ARGAMASSA DE ASSENTAMENTO COM PREPARO EM BETONEIRA. </t>
  </si>
  <si>
    <t xml:space="preserve">36,70</t>
  </si>
  <si>
    <t xml:space="preserve">9.2.6</t>
  </si>
  <si>
    <t xml:space="preserve">SINAPI 87529</t>
  </si>
  <si>
    <t xml:space="preserve">MASSA ÚNICA, PARA RECEBIMENTO DE PINTURA, EM ARGAMASSA TRAÇO 1:2:8, PREPARO MECÂNICO COM BETONEIRA 400L, APLICADA MANUALMENTE EM FACES INTERNAS DE PAREDES, ESPESSURA DE 20MM, COM EXECUÇÃO DE TALISCAS.</t>
  </si>
  <si>
    <t xml:space="preserve">10,64</t>
  </si>
  <si>
    <t xml:space="preserve">ÁREA PARA COZINHA E BANHEIROS</t>
  </si>
  <si>
    <t xml:space="preserve">10.1</t>
  </si>
  <si>
    <t xml:space="preserve">SINAPI 87250</t>
  </si>
  <si>
    <t xml:space="preserve">REVESTIMENTO CERÂMICO PARA PISO COM PLACAS TIPO ESMALTADA EXTRA DE DIMENSÕES 45X45 CM APLICADA EM AMBIENTES DE ÁREA ENTRE 5 M2 E 10 M2. AF_0 6/2014</t>
  </si>
  <si>
    <t xml:space="preserve">10.2</t>
  </si>
  <si>
    <t xml:space="preserve">SINAPI 87273</t>
  </si>
  <si>
    <t xml:space="preserve">REVESTIMENTO CERÂMICO PARA PAREDES INTERNAS COM PLACAS TIPO ESMALTADA EXTRA DE DIMENSÕES 33X45 CM APLICADAS EM AMBIENTES DE ÁREA MAIOR QUE 5 M² NA ALTURA INTEIRA DAS PAREDES. AF_06/2014</t>
  </si>
  <si>
    <t xml:space="preserve">10.3</t>
  </si>
  <si>
    <t xml:space="preserve">SINAPI 87878</t>
  </si>
  <si>
    <t xml:space="preserve">CHAPISCO APLICADO EM ALVENARIAS E ESTRUTURAS DE CONCRETO INTERNAS, COM COLHER DE PEDREIRO. ARGAMASSA TRAÇO 1:3 COM PREPARO MANUAL. AF_06/2014</t>
  </si>
  <si>
    <t xml:space="preserve">10.4</t>
  </si>
  <si>
    <t xml:space="preserve">SINAPI 87527</t>
  </si>
  <si>
    <t xml:space="preserve">EMBOÇO, PARA RECEBIMENTO DE CERÂMICA, EM ARGAMASSA TRAÇO 1:2:8, PREPARO MECÂNICO COM BETONEIRA 400L, APLICADO MANUALMENTE EM FACES INTERNAS DE PAREDES, PARA AMBIENTE COM ÁREA MENOR QUE 5M2, ESPESSURA DE 20MM, COM EXECUÇÃO DE TALISCAS. AF_06/2014</t>
  </si>
  <si>
    <t xml:space="preserve">10.5</t>
  </si>
  <si>
    <t xml:space="preserve">SINAPI 96358 </t>
  </si>
  <si>
    <t xml:space="preserve">PAREDE COM PLACAS DE GESSO ACARTONADO (DRYWALL), PARA USO INTERNO, COMDUAS FACES SIMPLES E ESTRUTURA METÁLICA COM GUIAS SIMPLES, SEM VÃOS. AF_06/2017_P</t>
  </si>
  <si>
    <t xml:space="preserve">10.6</t>
  </si>
  <si>
    <t xml:space="preserve">SINAPI 87471</t>
  </si>
  <si>
    <t xml:space="preserve">ALVENARIA DE VEDAÇÃO DE BLOCOS CERÂMICOS FURADOS NA VERTICAL DE 9X19X39CM (ESPESSURA 9CM) DE PAREDES COM ÁREA LÍQUIDA MENOR QUE 6M² SEM VÃOSE ARGAMASSA DE ASSENTAMENTO COM PREPARO EM BETONEIRA. AF_06/2014</t>
  </si>
  <si>
    <t xml:space="preserve">10.7</t>
  </si>
  <si>
    <t xml:space="preserve">SINAPI 97644</t>
  </si>
  <si>
    <t xml:space="preserve">REMOÇÃO DE PORTAS, DE FORMA MANUAL, SEM REAPROVEITAMENTO.</t>
  </si>
  <si>
    <t xml:space="preserve">10.8</t>
  </si>
  <si>
    <t xml:space="preserve">SINAPI 97645</t>
  </si>
  <si>
    <t xml:space="preserve">REMOÇÃO DE JANELAS, DE FORMA MANUAL, SEM REAPROVEITAMENTO.</t>
  </si>
  <si>
    <t xml:space="preserve">10.9</t>
  </si>
  <si>
    <t xml:space="preserve">SINAPI 93201</t>
  </si>
  <si>
    <t xml:space="preserve">FIXAÇÃO (ENCUNHAMENTO) DE ALVENARIA DE VEDAÇÃO COM ARGAMASSA APLICADA MCOM COLHER. AF_03/2016</t>
  </si>
  <si>
    <t xml:space="preserve">10.10</t>
  </si>
  <si>
    <t xml:space="preserve">SINAPI 91325</t>
  </si>
  <si>
    <t xml:space="preserve">KIT DE PORTA DE MADEIRA PARA VERNIZ, SEMI-OCA (LEVE OU MÉDIA), PADRÃOPOPULAR, 60X210CM, ESPESSURA DE 3,5CM, ITENS INCLUSOS: DOBRADIÇAS, MONTAGEM E INSTALAÇÃO DO BATENTE, SEM FECHADURA - FORNECIMENTO E INSTALAÇÃO. AF_08/2015</t>
  </si>
  <si>
    <t xml:space="preserve">10.11</t>
  </si>
  <si>
    <t xml:space="preserve">SINAPI 73933/004</t>
  </si>
  <si>
    <t xml:space="preserve">PORTA DE FERRO DE ABRIR TIPO BARRA CHATA, COM REQUADRO E GUARNICAO COMPLETA</t>
  </si>
  <si>
    <t xml:space="preserve">10.12</t>
  </si>
  <si>
    <t xml:space="preserve">SINAPI 94559</t>
  </si>
  <si>
    <t xml:space="preserve">JANELA DE AÇO BASCULANTE, FIXAÇÃO COM ARGAMASSA, SEM VIDROS, PADRONIZADA. AF_07/2016</t>
  </si>
  <si>
    <t xml:space="preserve">10.13</t>
  </si>
  <si>
    <t xml:space="preserve">SINAPI 94560</t>
  </si>
  <si>
    <t xml:space="preserve">JANELA DE AÇO DE CORRER, 2 FOLHAS, FIXAÇÃO COM ARGAMASSA, COM VIDROS, PADRONIZADA. AF_07/2016</t>
  </si>
  <si>
    <t xml:space="preserve">DISPOSITIVOS DE PREVENÇÃO DE INCÊNDIO E PÂNICO</t>
  </si>
  <si>
    <t xml:space="preserve">11.1</t>
  </si>
  <si>
    <t xml:space="preserve">SINAPI 72553</t>
  </si>
  <si>
    <t xml:space="preserve">EXTINTOR DE PQS 4KG - FORNECIMENTO E INSTALACAO</t>
  </si>
  <si>
    <t xml:space="preserve">11.2</t>
  </si>
  <si>
    <t xml:space="preserve">SINAPI 12271</t>
  </si>
  <si>
    <t xml:space="preserve">LUMINARIA DUPLA P/SINALIZACAO LED SAÍDA</t>
  </si>
  <si>
    <t xml:space="preserve">SOMATÓRIO DE VALORES DA PROPOSTA (MATERIAL / MÃO DE OBRA / TOTAL GERAL)</t>
  </si>
  <si>
    <t xml:space="preserve">O  Preço Global Para a Mão de Obra é de: R$</t>
  </si>
  <si>
    <t xml:space="preserve">O  Preço Global Para os Materiais é de: R$</t>
  </si>
  <si>
    <t xml:space="preserve">O  Preço Global Para a Obra, segundo a Planilha de Preços é de:  R$</t>
  </si>
  <si>
    <t xml:space="preserve">DECLARAÇÕES</t>
  </si>
  <si>
    <t xml:space="preserve">Os encargos sociais atendem aos percentuais estabelecido no SINAPI para o estado do RS para mão de obra horista e mensalista;</t>
  </si>
  <si>
    <t xml:space="preserve">A aliquota de ISS considerada é de 2,00% e está de acordo com a legislação municipal, para serviços da construção civil. Este percentual é incidente sobre o valor total deste orçamento;</t>
  </si>
  <si>
    <t xml:space="preserve">O regime de tributação adotado para a folha de pagamento é DESONERADO, pois, a opção adotada é a mais adequada para a administração pública.</t>
  </si>
  <si>
    <t xml:space="preserve">_____________________________________</t>
  </si>
  <si>
    <t xml:space="preserve">CIMEC PRÉ FABRICADOS DE CIMENTO</t>
  </si>
  <si>
    <t xml:space="preserve">CNPJ: 01.418.444/0001-04</t>
  </si>
  <si>
    <t xml:space="preserve">ROSANGELA THIESEN </t>
  </si>
  <si>
    <t xml:space="preserve">RESPONSÁVEL TÉCNICA</t>
  </si>
  <si>
    <t xml:space="preserve">ARQUITETA E URBANISTA</t>
  </si>
  <si>
    <t xml:space="preserve">CAU A34929-1</t>
  </si>
  <si>
    <t xml:space="preserve">Composição do BDI desta Proposta - BDI Com Desoneração da Folha de Pagamento</t>
  </si>
  <si>
    <t xml:space="preserve">Item/Descrição</t>
  </si>
  <si>
    <t xml:space="preserve">Grupo</t>
  </si>
  <si>
    <t xml:space="preserve">%</t>
  </si>
  <si>
    <t xml:space="preserve">BDI Segundo Acórdão 2622/2013 do Tribunal de Contas da União – TCU,   o cálculo do BDI deve ser feito da seguinte maneira:</t>
  </si>
  <si>
    <t xml:space="preserve">Administração Central:</t>
  </si>
  <si>
    <t xml:space="preserve">AC</t>
  </si>
  <si>
    <t xml:space="preserve">FÓRMULAS DE CÁLCULO</t>
  </si>
  <si>
    <t xml:space="preserve">Seguros e Garantias:</t>
  </si>
  <si>
    <t xml:space="preserve">S+G</t>
  </si>
  <si>
    <t xml:space="preserve">Risco:</t>
  </si>
  <si>
    <t xml:space="preserve">R</t>
  </si>
  <si>
    <r>
      <rPr>
        <u val="single"/>
        <sz val="10"/>
        <color rgb="FF000000"/>
        <rFont val="Arial"/>
        <family val="2"/>
      </rPr>
      <t xml:space="preserve">BDI COM DESONERAÇÃO</t>
    </r>
    <r>
      <rPr>
        <sz val="10"/>
        <color rgb="FF000000"/>
        <rFont val="Arial"/>
        <family val="2"/>
      </rPr>
      <t xml:space="preserve">:                                   ( 1 + AC + S+G +R) x (1+DF) x (1+L) </t>
    </r>
  </si>
  <si>
    <t xml:space="preserve">=</t>
  </si>
  <si>
    <t xml:space="preserve">Despesas financeiras:</t>
  </si>
  <si>
    <t xml:space="preserve">DF</t>
  </si>
  <si>
    <t xml:space="preserve">(1 - I1 - I2 - I3 - I4)</t>
  </si>
  <si>
    <t xml:space="preserve">AC  →  Administração Central</t>
  </si>
  <si>
    <t xml:space="preserve">Lucro:</t>
  </si>
  <si>
    <t xml:space="preserve">L</t>
  </si>
  <si>
    <t xml:space="preserve">S  →  Seguro</t>
  </si>
  <si>
    <r>
      <rPr>
        <u val="single"/>
        <sz val="10"/>
        <color rgb="FF000000"/>
        <rFont val="Arial"/>
        <family val="2"/>
      </rPr>
      <t xml:space="preserve">BDI SEM DESONERAÇÃO</t>
    </r>
    <r>
      <rPr>
        <sz val="10"/>
        <color rgb="FF000000"/>
        <rFont val="Arial"/>
        <family val="2"/>
      </rPr>
      <t xml:space="preserve">:                                    ( 1 + AC + S+G +R) x (1+DF) x (1+L) </t>
    </r>
  </si>
  <si>
    <t xml:space="preserve">R    →  Riscos </t>
  </si>
  <si>
    <t xml:space="preserve">I1) Pis:</t>
  </si>
  <si>
    <t xml:space="preserve">I</t>
  </si>
  <si>
    <t xml:space="preserve">G     →  Garantia</t>
  </si>
  <si>
    <t xml:space="preserve">I2) Cofins:</t>
  </si>
  <si>
    <t xml:space="preserve">(1 - I1 - I2 - I3)</t>
  </si>
  <si>
    <t xml:space="preserve">DF    →  Despesas Financeiras</t>
  </si>
  <si>
    <t xml:space="preserve">I3) ISSQN </t>
  </si>
  <si>
    <t xml:space="preserve">L  →  Taxa de Lucro/Remuneração</t>
  </si>
  <si>
    <t xml:space="preserve">I4) CPRB</t>
  </si>
  <si>
    <t xml:space="preserve">I  →  Incidência de Impostos (PIS, COFINS e ISS) com ou</t>
  </si>
  <si>
    <t xml:space="preserve">BDI COM DESONERAÇÃO FOLHA PAG.</t>
  </si>
  <si>
    <t xml:space="preserve">         sem a incidência do CPRB</t>
  </si>
  <si>
    <t xml:space="preserve">BDI SEM DESONERAÇÃO FOLHA PAG.</t>
  </si>
  <si>
    <t xml:space="preserve">Cronograma Físico-Financeiro - página 1/1</t>
  </si>
  <si>
    <t xml:space="preserve">VALOR TOTAL</t>
  </si>
  <si>
    <t xml:space="preserve">MÊS 01</t>
  </si>
  <si>
    <t xml:space="preserve">MÊS 02</t>
  </si>
  <si>
    <t xml:space="preserve">MÊS 03</t>
  </si>
  <si>
    <t xml:space="preserve">MÊS 04</t>
  </si>
  <si>
    <t xml:space="preserve">no mês</t>
  </si>
  <si>
    <t xml:space="preserve">acumulado</t>
  </si>
  <si>
    <t xml:space="preserve">1.0</t>
  </si>
  <si>
    <t xml:space="preserve">2.0</t>
  </si>
  <si>
    <t xml:space="preserve">3.0</t>
  </si>
  <si>
    <t xml:space="preserve">4.0</t>
  </si>
  <si>
    <t xml:space="preserve">5.0</t>
  </si>
  <si>
    <t xml:space="preserve">6.0</t>
  </si>
  <si>
    <t xml:space="preserve">7.0</t>
  </si>
  <si>
    <t xml:space="preserve">8.0</t>
  </si>
  <si>
    <t xml:space="preserve">9.0</t>
  </si>
  <si>
    <t xml:space="preserve">10.0</t>
  </si>
  <si>
    <t xml:space="preserve">11.0</t>
  </si>
  <si>
    <t xml:space="preserve">TOTAL %</t>
  </si>
  <si>
    <t xml:space="preserve">TOTAL NO MÊS R$</t>
  </si>
  <si>
    <t xml:space="preserve">TOTAL R$ ACUMULADO</t>
  </si>
  <si>
    <t xml:space="preserve">QCI - QUADRO DE COMPOSIÇÃO DO INVESTIMENTO</t>
  </si>
  <si>
    <t xml:space="preserve">REPASSE FEDERAL</t>
  </si>
  <si>
    <t xml:space="preserve">REPASSE ESTADUAL</t>
  </si>
  <si>
    <t xml:space="preserve">CONTRAPARTIDA MUNICIPAL</t>
  </si>
  <si>
    <t xml:space="preserve">EXECUÇÃO</t>
  </si>
  <si>
    <t xml:space="preserve">REPASSE </t>
  </si>
  <si>
    <t xml:space="preserve">R$</t>
  </si>
  <si>
    <t xml:space="preserve">EF ou AD</t>
  </si>
  <si>
    <t xml:space="preserve">OS ou FIN</t>
  </si>
  <si>
    <t xml:space="preserve"> EF </t>
  </si>
  <si>
    <t xml:space="preserve">FIN</t>
  </si>
  <si>
    <t xml:space="preserve">EF</t>
  </si>
  <si>
    <t xml:space="preserve">EF: Execução ou fornecimento a contratar;  AD: Administração direta pelo tomador</t>
  </si>
  <si>
    <t xml:space="preserve">OS: Obras e serviços;   FIN: Financeira;</t>
  </si>
  <si>
    <t xml:space="preserve">TOTAL  R$</t>
  </si>
  <si>
    <t xml:space="preserve">ESTA OBRA APRESENTA SEU PREÇO GLOBAL DE EXECUÇÃO DE:</t>
  </si>
  <si>
    <t xml:space="preserve">O  Preço Global Para a Obra, segundo a Planilha de Preços, é de:  R$</t>
  </si>
  <si>
    <t xml:space="preserve">SENDO,</t>
  </si>
  <si>
    <t xml:space="preserve">O VALOR TOTAL DE MÃO DE OBRA DE :</t>
  </si>
  <si>
    <t xml:space="preserve">O  Preço Global  Para a Mão de Obra é de: R$</t>
  </si>
  <si>
    <t xml:space="preserve">E,</t>
  </si>
  <si>
    <t xml:space="preserve">O VALOR TOTAL DE MATERIAIS DE :</t>
  </si>
  <si>
    <t xml:space="preserve">FALTA / SOBRA</t>
  </si>
  <si>
    <t xml:space="preserve">PLACA DE OBRA COM PADRÃO DO GOVERNO FEDERAL, 2,50 m²</t>
  </si>
  <si>
    <t xml:space="preserve">SERVIÇOS TOPOGRÁFICOS PARA A LOCAÇÃO CORRETA DE TODAS AS ATIVIDADES REFERENTE A ÁREA TOTAL 8330,00 M²</t>
  </si>
  <si>
    <t xml:space="preserve">1.3</t>
  </si>
  <si>
    <t xml:space="preserve">SINAPI 74218/001</t>
  </si>
  <si>
    <t xml:space="preserve">KIT CAVALETE PVC COM REGISTRO 3/4" - FORNECIMENTO E INSTALACAO</t>
  </si>
  <si>
    <t xml:space="preserve">KIT DE CAVALETE PARA O HIDROMETRO 1UND</t>
  </si>
  <si>
    <t xml:space="preserve">1.4</t>
  </si>
  <si>
    <t xml:space="preserve">SINAPI 9540</t>
  </si>
  <si>
    <t xml:space="preserve">ENTRADA DE ENERGIA ELÉTRICA AÉREA MONOFÁSICA 50A COM POSTE DE CONCRETO, INCLUSIVE CABEAMENTO, CAIXA DE PROTEÇÃO PARA MEDIDOR E ATERRAMENTO.</t>
  </si>
  <si>
    <t xml:space="preserve">ENTRADA DE ENERGIA ELÉTRICA 1 UND</t>
  </si>
  <si>
    <t xml:space="preserve">ÁREA CALCULADA COM SOFTWARE COMPUTACIONAL AUTOCAD</t>
  </si>
  <si>
    <t xml:space="preserve">ÁREA CALCULADA COM SOFTWARE COMPUTACIONAL AUTOCAD (TODA A ÁREA DE CIRCULAÇÃO DA PRAÇA, REPRESENTADA COM HACHURA ESPECIFICA EM PROJETO, ONDE É PREVISTO O PAVER, EXCETO O PASSEIO PÚBLICO)</t>
  </si>
  <si>
    <t xml:space="preserve">ÁREA CALCULADA COM SOFTWARE COMPUTACIONAL AUTOCAD (ÁREA CHIMARRÃO + ÁREA APRESENTAÇÕES + ÁREA LIXEIRAS)</t>
  </si>
  <si>
    <t xml:space="preserve">VIGAS DE TRAVAMENTO DE 12x20CM ( 7,07x0,12x0,2+2,66x0,12x0,2+18,1x0,12x0,2+16,67x0,12x0,2+9,02x0,12x0,2+7,08x0,12x0,2 + 62x0,12x0,2 ) = 2,94 m³</t>
  </si>
  <si>
    <t xml:space="preserve">ARMAÇÃO DAS VIGAS DE TRAVAMENTO DE 12x20CM (( 7,07+2,66+18,1+16,67+9,02+7,08 )x4)x0,245 = 59,38 kg</t>
  </si>
  <si>
    <t xml:space="preserve">ARMAÇÃO DAS VIGAS DE TRAVAMENTO DE 12x20CM ((7,07+2,66+18,1+16,67+9,02+7,08 )/0,20)x0,53 = 160,59</t>
  </si>
  <si>
    <t xml:space="preserve">VIGAS DE 12x20CM =  ((7,07+2,66+18,1+16,67+9,02+7,08 )x0,20)x2 = 24,24 m²</t>
  </si>
  <si>
    <t xml:space="preserve">VIGAS DE 12x20CM =  (( 7,07+2,66+18,1+16,67+9,02+7,08 )x0,20)x2 + (( 7,07+2,66+18,1+16,67+9,02+7,08 )x0,12) = 31,51 m²</t>
  </si>
  <si>
    <t xml:space="preserve">ÁREA DA PISTA = PERÍMETRO X LARGURA = 234,00 X 4,30 = 1006,20 M²</t>
  </si>
  <si>
    <t xml:space="preserve">ÁREA DA PISTA = PERÍMETRO X LARGURA = 234,00 X 4,00 = 936,00 m²</t>
  </si>
  <si>
    <t xml:space="preserve">VOL. = 234 x 3 x 0,12 x 0,2 = 16,84 m³</t>
  </si>
  <si>
    <t xml:space="preserve">AÇO = ((234 x 3) x 0,245)*4 = 687,96 kg</t>
  </si>
  <si>
    <t xml:space="preserve">((234/0,2)X0,53)X0,154 = 95,49 kg</t>
  </si>
  <si>
    <t xml:space="preserve">VOL. = ((234 x 3) x 0,20) x 2 = 180,80 m²</t>
  </si>
  <si>
    <t xml:space="preserve">3.2.5</t>
  </si>
  <si>
    <t xml:space="preserve">(234 x 0,12 + (234 x 0,20) x 2) x 3 = 365,04 m²</t>
  </si>
  <si>
    <t xml:space="preserve">ÁREA = 32X52 = 1664,00 m²</t>
  </si>
  <si>
    <t xml:space="preserve">4.1.4</t>
  </si>
  <si>
    <t xml:space="preserve">GRAMA SINTÉTICA ESPORTIVA PARA FUTEBOL EM POLIETILENO, COM ALTURA MINIMA DE 50MM (FORNECIMENTO E COLOCAÇÃO)</t>
  </si>
  <si>
    <t xml:space="preserve">ÁREA = 50x30 = 1500,00 m²</t>
  </si>
  <si>
    <t xml:space="preserve">1 und, DE ACORDO COM O PROJETO</t>
  </si>
  <si>
    <t xml:space="preserve">6 und, DE ACORDO COM O PROJETO</t>
  </si>
  <si>
    <t xml:space="preserve">(0,60 x 0,60 x 0,05) x 6 = 0,11 m³</t>
  </si>
  <si>
    <t xml:space="preserve">SINAPI 79480</t>
  </si>
  <si>
    <t xml:space="preserve">ESCAVACAO MECANICA CAMPO ABERTO EM SOLO EXCETO ROCHA ATE 2,00M PROFUNDIDADE</t>
  </si>
  <si>
    <t xml:space="preserve">(0,60 x 0,60 x 0,6) x 6 = 1,29 m³</t>
  </si>
  <si>
    <t xml:space="preserve">REFLETOR LED COMPLETO 200 W, LENTE 30º (MÃO DE OBRA PARA REFLETOR LÂMPADA VAPOR)</t>
  </si>
  <si>
    <t xml:space="preserve">16 und, DE ACORDO COM O PROJETO</t>
  </si>
  <si>
    <t xml:space="preserve">REFLETOR LED COMPELTO 200W, LENTE 60º  (MÃO-DE-OBRA PARA REFLETOR LÂMPADA VAPOR)</t>
  </si>
  <si>
    <t xml:space="preserve">12 und, DE ACORDO COM O PROJETO</t>
  </si>
  <si>
    <t xml:space="preserve">27 x 2 x 2 + 15 x 2 x 2 = 168 m</t>
  </si>
  <si>
    <t xml:space="preserve">(52 x 2 + 32 x 2) x 0,12 x 0,25 = 4,03</t>
  </si>
  <si>
    <t xml:space="preserve">(52 x 2 x 4+32 x 2 x 4) x 0,245</t>
  </si>
  <si>
    <t xml:space="preserve">ARMAÇÃO DE ESTRUTURAS DE CONCRETO ARMADO, VIGAS, PILARES, LAJES E FUNDAÇÕES, UTILIZANDO AÇO CA-60 DE 5,0 MM - MONTAGEM</t>
  </si>
  <si>
    <t xml:space="preserve">((52/0,20) x 2 x 0,8+(32/0,20) x 2 x 0,8) x 0,154 = 132,59 kg</t>
  </si>
  <si>
    <t xml:space="preserve">(52 x 0,3 x 2 x 2 + 32 x 0,3 x 2 x 2) = 100,80 m²</t>
  </si>
  <si>
    <t xml:space="preserve">6 x 52 x 2 + 6 x 32 x 2 = 1008,00 m²</t>
  </si>
  <si>
    <t xml:space="preserve">08 und, DE ACORDO COM O PROJETO</t>
  </si>
  <si>
    <t xml:space="preserve">7 und, DE ACORDO COM O PROJETO</t>
  </si>
  <si>
    <t xml:space="preserve">11 x 2,4 + 10,75 x 2 = 47,90 m</t>
  </si>
  <si>
    <t xml:space="preserve">METROS LINEARES = 3 x 3,5 = 10,50 m</t>
  </si>
  <si>
    <t xml:space="preserve">5,95 x 0,25 + 3 x 0,25 x 0,50 + 3 x 0,6 x 0,6 x 0,6 = 2,51 m³</t>
  </si>
  <si>
    <t xml:space="preserve">(1,46 x 20) + (14 x 4,54) / 2 = 60,98 m x 0,15 kg/m = 9,14 kg</t>
  </si>
  <si>
    <t xml:space="preserve">2,96 x 6 x 0,395 = 6,92 kg</t>
  </si>
  <si>
    <t xml:space="preserve">((18 x 4) - (12 x 3,5)) x 2 = 60 m x 0,617 kg/m = 37,02 kg</t>
  </si>
  <si>
    <t xml:space="preserve">(0,60 x 0,60 x 0,05) x 12 = 1,29 m³</t>
  </si>
  <si>
    <t xml:space="preserve">(0,60 x 0,60 x 0,6) x 12 = 1,29 m³</t>
  </si>
  <si>
    <t xml:space="preserve">(0,60 x 0,60 x 0,6) x 12 = 2,59 m³</t>
  </si>
  <si>
    <t xml:space="preserve">2 und, DE ACORDO COM O PROJETO</t>
  </si>
  <si>
    <t xml:space="preserve">5 und, DE ACORDO COM O PROJETO</t>
  </si>
  <si>
    <t xml:space="preserve">METROS LINEARES, CALCULADOS ATRAVÉS DE SOFTWARE COMPUTACIONAL AUTOCAD</t>
  </si>
  <si>
    <t xml:space="preserve">15 und, DE ACORDO COM O PROJETO</t>
  </si>
  <si>
    <t xml:space="preserve">20 und, DE ACORDO COM O PROJETO</t>
  </si>
  <si>
    <t xml:space="preserve">LUMINÁRIA LED PARA ILUMINAÇÃO PÚBLICA COM LÂMPADA</t>
  </si>
  <si>
    <t xml:space="preserve">36 und, DE ACORDO COM O PROJETO</t>
  </si>
  <si>
    <t xml:space="preserve">3 und, DE ACORDO COM O PROJETO</t>
  </si>
  <si>
    <t xml:space="preserve">4 und, DE ACORDO COM O PROJETO</t>
  </si>
  <si>
    <t xml:space="preserve">(6x4,5) + (12x3) + (4x6) + (10,5x3) - (1,50 x 1,50 x 2) = 114,00 m²</t>
  </si>
  <si>
    <t xml:space="preserve">2,47x2 + 1,80x2 + 1,10x1,50 + 2,47x2 + 0,55x1,50 + 3x0,55 +1,50x0,90 + 1,68x2 + 1,50x0,45 + 3x0,45 = 24,34 m²</t>
  </si>
  <si>
    <t xml:space="preserve">3,53 + 12,02 + 12,02 + 3,53 + 23,91 = 55,01 m²</t>
  </si>
  <si>
    <t xml:space="preserve">56,89 m x 2,50 m = 142,22 m²</t>
  </si>
  <si>
    <t xml:space="preserve">PAREDE COM PLACAS DE GESSO ACARTONADO (DRYWALL), PARA USO INTERNO, COM DUAS FACES SIMPLES E ESTRUTURA METÁLICA COM GUIAS SIMPLES, SEM VÃOS. AF_06/2017_P</t>
  </si>
  <si>
    <t xml:space="preserve">( 1,35 x 2+ 1,9 ) x 2 = 9,2 m²</t>
  </si>
  <si>
    <t xml:space="preserve">(2,3 + 1,78 + 4,88 + 1,78 + 2,3 + 4,88) x 2,5 = 44,80 m²</t>
  </si>
  <si>
    <t xml:space="preserve">80 x 210 = 1,68 m²</t>
  </si>
  <si>
    <t xml:space="preserve">(1,10 x 0,60 + 0,58 x 0,60 + 1,40 x 1,00 + 3,10 x 1,00) = 5,50 m²</t>
  </si>
  <si>
    <t xml:space="preserve">(2,3 + 1,78 + 4,88 + 1,78 + 2,3 + 4,88) = 17,92 m</t>
  </si>
  <si>
    <t xml:space="preserve">0,80 x 2,10 x 6 und = 10,08 m²</t>
  </si>
  <si>
    <t xml:space="preserve">0,7 x 0,5 + 2 x 0,5 + 0,7 x 0,5 + 1 x 0,5 + 1 x 0,5 = 2,70 m²</t>
  </si>
  <si>
    <t xml:space="preserve">( 3,10 x 1,0 ) x 2 = 6,20 m²</t>
  </si>
  <si>
    <t xml:space="preserve">Pavimentação Asfáltica</t>
  </si>
  <si>
    <t xml:space="preserve">BDI 1</t>
  </si>
  <si>
    <t xml:space="preserve">BDI 2</t>
  </si>
  <si>
    <t xml:space="preserve">SINAPI DATA BASE 07/2022 (MÊS/ANO) DE PORTO ALEGRE - RS</t>
  </si>
  <si>
    <t xml:space="preserve">Valor Total Material</t>
  </si>
  <si>
    <t xml:space="preserve">Valor Total Mão Obra</t>
  </si>
  <si>
    <t xml:space="preserve">PAVIMENTAÇÃO ASFÁLTICA</t>
  </si>
  <si>
    <t xml:space="preserve">RUA MARECHAL DEODORO</t>
  </si>
  <si>
    <t xml:space="preserve">1.1.1</t>
  </si>
  <si>
    <t xml:space="preserve">PAVIMENTAÇÃO COM REVESTIMENTO ASFÁLTICO DO TIPO CBUQ</t>
  </si>
  <si>
    <t xml:space="preserve">1.1.1.1</t>
  </si>
  <si>
    <t xml:space="preserve">SINAPI 99814</t>
  </si>
  <si>
    <t xml:space="preserve">LIMPEZA DE SUPERFÍCIE COM JATO DE ALTA PRESSÃO. AF_04/2019</t>
  </si>
  <si>
    <t xml:space="preserve">1.1.1.2</t>
  </si>
  <si>
    <t xml:space="preserve">COMPOSIÇÃO CP07</t>
  </si>
  <si>
    <t xml:space="preserve">EXECUÇÃO DE PINTURA DE LIGAÇÃO COM RR-2C (EXCLUSIVE EMULSÃO 
RR-2C) </t>
  </si>
  <si>
    <t xml:space="preserve">1.1.1.3</t>
  </si>
  <si>
    <t xml:space="preserve">COMPOSIÇÃO CP08</t>
  </si>
  <si>
    <t xml:space="preserve">EMULSÃO ASFÁLTICA CATIÔNICA RR-2C </t>
  </si>
  <si>
    <t xml:space="preserve">1.1.1.4</t>
  </si>
  <si>
    <t xml:space="preserve">COMPOSIÇÃO CP09</t>
  </si>
  <si>
    <t xml:space="preserve">REPERFILAMENTO ASFÁLTICO CBUQ - CAMADA BINDER </t>
  </si>
  <si>
    <t xml:space="preserve">1.1.1.5</t>
  </si>
  <si>
    <t xml:space="preserve">COMPOSIÇÃO CP11</t>
  </si>
  <si>
    <t xml:space="preserve">CIMENTO ASFÁLTICO DE PETRÓLEO A GRANEL (CAP) 50/70 - BINDER </t>
  </si>
  <si>
    <t xml:space="preserve">1.1.1.6</t>
  </si>
  <si>
    <t xml:space="preserve">1.1.1.7</t>
  </si>
  <si>
    <t xml:space="preserve">1.1.1.8</t>
  </si>
  <si>
    <t xml:space="preserve">COMPOSIÇÃO CP04</t>
  </si>
  <si>
    <t xml:space="preserve">EXECUÇÃO DE PAVIMENTO COM APLICAÇÃO DE CONCRETO ASFÁLTICO, 
CAMADA DE ROLAMENTO - EXCLUSIVE CARGA E TRANSPORTE. 
AF_11/2019 (EXCLUSIVE CAP 50/70)</t>
  </si>
  <si>
    <t xml:space="preserve">1.1.1.9</t>
  </si>
  <si>
    <t xml:space="preserve">COMPOSIÇÃO CP06</t>
  </si>
  <si>
    <t xml:space="preserve">CIMENTO ASFALTICO DE PETROLEO A GRANEL (CAP) 50/70 - CAPA </t>
  </si>
  <si>
    <t xml:space="preserve">1.1.1.10</t>
  </si>
  <si>
    <t xml:space="preserve">SINAPI 102333</t>
  </si>
  <si>
    <t xml:space="preserve">TRANSPORTE COM CAMINHÃO TANQUE DE TRANSPORTE DE MATERIAL 
ASFÁLTICO DE 20000 L, EM VIA URBANA PAVIMENTADA, ADICIONAL PARA 
DMT EXCEDENTE A 30 KM (UNIDADE: TXKM). AF_07/2020
</t>
  </si>
  <si>
    <t xml:space="preserve">txkm</t>
  </si>
  <si>
    <t xml:space="preserve">1.1.1.11</t>
  </si>
  <si>
    <t xml:space="preserve">SINAPO 95875</t>
  </si>
  <si>
    <t xml:space="preserve">TRANSPORTE COM CAMINHÃO BASCULANTE DE 10 M³, EM VIA URBANA 
PAVIMENTADA, DMT ATÉ 30 KM (UNIDADE: M3XKM). AF_07/2020 </t>
  </si>
  <si>
    <t xml:space="preserve">m³xkm</t>
  </si>
  <si>
    <t xml:space="preserve">1.1.2</t>
  </si>
  <si>
    <t xml:space="preserve">PAVIMENTAÇÃO PASSEIOS</t>
  </si>
  <si>
    <t xml:space="preserve">1.1.2.1</t>
  </si>
  <si>
    <t xml:space="preserve">SINAPI 100575</t>
  </si>
  <si>
    <t xml:space="preserve">REGULARIZAÇÃO DE SUPERFÍCIES COM MOTONIVELADORA. AF_11/2019</t>
  </si>
  <si>
    <t xml:space="preserve">1.1.2.2</t>
  </si>
  <si>
    <t xml:space="preserve">SINAPI 96622</t>
  </si>
  <si>
    <t xml:space="preserve">LASTRO COM MATERIAL GRANULAR, APLICADO EM PISOS OU LAJES 
SOBRE SOLO, ESPESSURA DE *5 CM*. AF_08/2017 </t>
  </si>
  <si>
    <t xml:space="preserve">1.1.2.3</t>
  </si>
  <si>
    <t xml:space="preserve">SINAPI 95875</t>
  </si>
  <si>
    <t xml:space="preserve">1.1.2.4</t>
  </si>
  <si>
    <t xml:space="preserve">SINAPI 94991</t>
  </si>
  <si>
    <t xml:space="preserve">EXECUÇÃO DE PASSEIO (CALÇADA) OU PISO DE CONCRETO COM 
CONCRETO MOLDADO IN LOCO, USINADO, ACABAMENTO 
CONVENCIONAL, NÃO ARMADO. AF_07/2016
</t>
  </si>
  <si>
    <t xml:space="preserve">1.1.2.5</t>
  </si>
  <si>
    <t xml:space="preserve">COMPOSIÇÃO CP12</t>
  </si>
  <si>
    <t xml:space="preserve">PISO PODOTATIL DE CONCRETO - DIRECIONAL E ALERTA, *40 X 40 X 2,5* 
CM </t>
  </si>
  <si>
    <t xml:space="preserve">Total:</t>
  </si>
  <si>
    <t xml:space="preserve">Mariana Sala Borkenhagen</t>
  </si>
  <si>
    <t xml:space="preserve">ENGENHEIRA CIVIL</t>
  </si>
  <si>
    <t xml:space="preserve">CREA RS A146423</t>
  </si>
  <si>
    <t xml:space="preserve">Fonte</t>
  </si>
  <si>
    <t xml:space="preserve">Código</t>
  </si>
  <si>
    <t xml:space="preserve">Unidade</t>
  </si>
  <si>
    <t xml:space="preserve">Coefic.</t>
  </si>
  <si>
    <t xml:space="preserve">Custo Material</t>
  </si>
  <si>
    <t xml:space="preserve">Custo Mão de Obra</t>
  </si>
  <si>
    <t xml:space="preserve">Total Mão de Obra</t>
  </si>
  <si>
    <t xml:space="preserve">Com BDI</t>
  </si>
  <si>
    <t xml:space="preserve">Composição</t>
  </si>
  <si>
    <t xml:space="preserve">CP04</t>
  </si>
  <si>
    <t xml:space="preserve">EXECUÇÃO DE PAVIMENTO COM APLICAÇÃO DE CONCRETO ASFÁLTICO, CAMADA DE ROLAMENTO - EXCLUSIVE CARGA E TRANSPORTE. AF_11/2019 (EXCLUSIVE CAP 50/70)</t>
  </si>
  <si>
    <t xml:space="preserve">M3</t>
  </si>
  <si>
    <t xml:space="preserve">CP05</t>
  </si>
  <si>
    <t xml:space="preserve">USINAGEM DE CONCRETO ASFÁLTICO COM CAP 50/70, PARA CAMADA DE ROLAMENTO, PADRÃO DNIT FAIXA C, EM USINA DE ASFALTO CONTÍNUA DE 80 TON/H. AF_03/2020</t>
  </si>
  <si>
    <t xml:space="preserve">T</t>
  </si>
  <si>
    <t xml:space="preserve">SINAPI</t>
  </si>
  <si>
    <t xml:space="preserve">5835</t>
  </si>
  <si>
    <t xml:space="preserve">VIBROACABADORA DE ASFALTO SOBRE ESTEIRAS, LARGURA DE PAVIMENTAÇÃO 1,90 M A 5,30 M, POTÊNCIA 105 HP CAPACIDADE 450 T/H - CHP DIURNO. AF_11/2014</t>
  </si>
  <si>
    <t xml:space="preserve">CHP</t>
  </si>
  <si>
    <t xml:space="preserve">5837</t>
  </si>
  <si>
    <t xml:space="preserve">VIBROACABADORA DE ASFALTO SOBRE ESTEIRAS, LARGURA DE PAVIMENTAÇÃO 1,90 M A 5,30 M, POTÊNCIA 105 HP CAPACIDADE 450 T/H - CHI DIURNO. AF_11/2014</t>
  </si>
  <si>
    <t xml:space="preserve">CHI</t>
  </si>
  <si>
    <t xml:space="preserve">88314</t>
  </si>
  <si>
    <t xml:space="preserve">RASTELEIRO COM ENCARGOS COMPLEMENTARES</t>
  </si>
  <si>
    <t xml:space="preserve">H</t>
  </si>
  <si>
    <t xml:space="preserve">91386</t>
  </si>
  <si>
    <t xml:space="preserve">CAMINHÃO BASCULANTE 10 M3, TRUCADO CABINE SIMPLES, PESO BRUTO TOTAL 23.000 KG, CARGA ÚTIL MÁXIMA 15.935 KG, DISTÂNCIA ENTRE EIXOS 4,80 M, POTÊNCIA 230 CV INCLUSIVE CAÇAMBA METÁLICA - CHP DIURNO. AF_06/2014</t>
  </si>
  <si>
    <t xml:space="preserve">95631</t>
  </si>
  <si>
    <t xml:space="preserve">ROLO COMPACTADOR VIBRATORIO TANDEM, ACO LISO, POTENCIA 125 HP, PESO SEM/COM LASTRO 10,20/11,65 T, LARGURA DE TRABALHO 1,73 M - CHP DIURNO. AF_11/2016</t>
  </si>
  <si>
    <t xml:space="preserve">95632</t>
  </si>
  <si>
    <t xml:space="preserve">ROLO COMPACTADOR VIBRATORIO TANDEM, ACO LISO, POTENCIA 125 HP, PESO SEM/COM LASTRO 10,20/11,65 T, LARGURA DE TRABALHO 1,73 M - CHI DIURNO. AF_11/2016</t>
  </si>
  <si>
    <t xml:space="preserve">96155</t>
  </si>
  <si>
    <t xml:space="preserve">TRATOR DE PNEUS COM POTÊNCIA DE 85 CV, TRAÇÃO 4X4, COM VASSOURA MECÂNICA ACOPLADA -CHI DIURNO. AF_02/2017</t>
  </si>
  <si>
    <t xml:space="preserve">96157</t>
  </si>
  <si>
    <t xml:space="preserve">TRATOR DE PNEUS COM POTÊNCIA DE 85 CV, TRAÇÃO 4X4, COM VASSOURA MECÂNICA ACOPLADA -CHP DIURNO. AF_03/2017</t>
  </si>
  <si>
    <t xml:space="preserve">96463</t>
  </si>
  <si>
    <t xml:space="preserve">ROLO COMPACTADOR DE PNEUS, ESTATICO, PRESSAO VARIAVEL, POTENCIA 110 HP, PESO
SEM/COM LASTRO 10,8/27 T, LARGURA DE ROLAGEM 2,30 M - CHP DIURNO. AF_06/2017</t>
  </si>
  <si>
    <t xml:space="preserve">96464</t>
  </si>
  <si>
    <t xml:space="preserve">ROLO COMPACTADOR DE PNEUS, ESTATICO, PRESSAO VARIAVEL, POTENCIA 110 HP, PESO
SEM/COM LASTRO 10,8/27 T, LARGURA DE ROLAGEM 2,30 M - CHI DIURNO. AF_06/2017</t>
  </si>
  <si>
    <t xml:space="preserve">INEL</t>
  </si>
  <si>
    <t xml:space="preserve">73855/1</t>
  </si>
  <si>
    <t xml:space="preserve">UN</t>
  </si>
  <si>
    <t xml:space="preserve">SINAPI-I</t>
  </si>
  <si>
    <t xml:space="preserve">370</t>
  </si>
  <si>
    <t xml:space="preserve">AREIA MEDIA - POSTO JAZIDA/FORNECEDOR (RETIRADO NA JAZIDA, SEM TRANSPORTE)</t>
  </si>
  <si>
    <t xml:space="preserve">1106</t>
  </si>
  <si>
    <t xml:space="preserve">CAL HIDRATADA CH-I PARA ARGAMASSAS</t>
  </si>
  <si>
    <t xml:space="preserve">KG</t>
  </si>
  <si>
    <t xml:space="preserve">4720</t>
  </si>
  <si>
    <t xml:space="preserve">PEDRA BRITADA N. 0, OU PEDRISCO (4,8 A 9,5 MM) POSTO PEDREIRA/FORNECEDOR, SEM FRETE</t>
  </si>
  <si>
    <t xml:space="preserve">4721</t>
  </si>
  <si>
    <t xml:space="preserve">PEDRA BRITADA N. 1 (9,5 a 19 MM) POSTO PEDREIRA/FORNECEDOR, SEM FRETE</t>
  </si>
  <si>
    <t xml:space="preserve">5940</t>
  </si>
  <si>
    <t xml:space="preserve">PÁ CARREGADEIRA SOBRE RODAS, POTÊNCIA LÍQUIDA 128 HP, CAPACIDADE DA CAÇAMBA 1,7 A 2,8M3, PESO OPERACIONAL 11632 KG - CHP DIURNO. AF_06/2014</t>
  </si>
  <si>
    <t xml:space="preserve">5942</t>
  </si>
  <si>
    <t xml:space="preserve">PÁ CARREGADEIRA SOBRE RODAS, POTÊNCIA LÍQUIDA 128 HP, CAPACIDADE DA CAÇAMBA 1,7 A 2,8M3, PESO OPERACIONAL 11632 KG - CHI DIURNO. AF_06/2014</t>
  </si>
  <si>
    <t xml:space="preserve">7030</t>
  </si>
  <si>
    <t xml:space="preserve">TANQUE DE ASFALTO ESTACIONÁRIO COM SERPENTINA, CAPACIDADE 30.000 L - CHP DIURNO. AF_06/2014</t>
  </si>
  <si>
    <t xml:space="preserve">88316</t>
  </si>
  <si>
    <t xml:space="preserve">SERVENTE COM ENCARGOS COMPLEMENTARES</t>
  </si>
  <si>
    <t xml:space="preserve">90776</t>
  </si>
  <si>
    <t xml:space="preserve">ENCARREGADO GERAL COM ENCARGOS COMPLEMENTARES</t>
  </si>
  <si>
    <t xml:space="preserve">93433</t>
  </si>
  <si>
    <t xml:space="preserve">USINA DE MISTURA ASFÁLTICA À QUENTE, TIPO CONTRA FLUXO, PROD 40 A 80 TON/HORA - CHP DIURNO. AF_03/2016</t>
  </si>
  <si>
    <t xml:space="preserve">USINA DE MISTURA ASFÁLTICA À QUENTE, TIPO CONTRA FLUXO, PROD 40 A 80 TON/HORA - CHI DIURNO. AF_03/2016</t>
  </si>
  <si>
    <t xml:space="preserve">95872</t>
  </si>
  <si>
    <t xml:space="preserve">GRUPO GERADOR COM CARENAGEM, MOTOR DIESEL POTÊNCIA STANDART ENTRE 250 E 260 KVA -CHP DIURNO. AF_12/2016</t>
  </si>
  <si>
    <t xml:space="preserve">95873</t>
  </si>
  <si>
    <t xml:space="preserve">GRUPO GERADOR COM CARENAGEM, MOTOR DIESEL POTÊNCIA STANDART ENTRE 250 E 260 KVA -CHI DIURNO. AF_12/2016</t>
  </si>
  <si>
    <t xml:space="preserve">CP06</t>
  </si>
  <si>
    <t xml:space="preserve">CIMENTO ASFALTICO DE PETROLEO A GRANEL (CAP) 50/70 - CAPA</t>
  </si>
  <si>
    <t xml:space="preserve">41899</t>
  </si>
  <si>
    <t xml:space="preserve">CIMENTO ASFALTICO DE PETROLEO A GRANEL (CAP) 50/70 (COLETADO CAIXA NA ANP ACRESCIDO DE ICMS)</t>
  </si>
  <si>
    <t xml:space="preserve">CP07</t>
  </si>
  <si>
    <t xml:space="preserve">EXECUÇÃO DE PINTURA DE LIGAÇÃO COM RR-2C (EXCLUSIVE EMULSÃO RR-2C)</t>
  </si>
  <si>
    <t xml:space="preserve">M2</t>
  </si>
  <si>
    <t xml:space="preserve">5839</t>
  </si>
  <si>
    <t xml:space="preserve">VASSOURA MECÂNICA REBOCÁVEL COM ESCOVA CILÍNDRICA, LARGURA ÚTIL DE VARRIMENTO DE 2,44 M - CHP DIURNO. AF_06/2014</t>
  </si>
  <si>
    <t xml:space="preserve">5841</t>
  </si>
  <si>
    <t xml:space="preserve">VASSOURA MECÂNICA REBOCÁVEL COM ESCOVA CILÍNDRICA, LARGURA ÚTIL DE VARRIMENTO DE 2,44 M - CHI DIURNO. AF_06/2014</t>
  </si>
  <si>
    <t xml:space="preserve">83362</t>
  </si>
  <si>
    <t xml:space="preserve">ESPARGIDOR DE ASFALTO PRESSURIZADO, TANQUE 6 M3 COM ISOLAÇÃO TÉRMICA, AQUECIDO COM 2 MAÇARICOS, COM BARRA ESPARGIDORA 3,60 M, MONTADO SOBRE CAMINHÃO TOCO, PBT 14.300 KG, POTÊNCIA 185 CV - CHP DIURNO. AF_08/2015</t>
  </si>
  <si>
    <t xml:space="preserve">89035</t>
  </si>
  <si>
    <t xml:space="preserve">TRATOR DE PNEUS, POTÊNCIA 85 CV, TRAÇÃO 4X4, PESO COM LASTRO DE 4.675 KG - CHP DIURNO. AF_06/2014</t>
  </si>
  <si>
    <t xml:space="preserve">89036</t>
  </si>
  <si>
    <t xml:space="preserve">TRATOR DE PNEUS, POTÊNCIA 85 CV, TRAÇÃO 4X4, PESO COM LASTRO DE 4.675 KG - CHI DIURNO. AF_06/2014</t>
  </si>
  <si>
    <t xml:space="preserve">91486</t>
  </si>
  <si>
    <t xml:space="preserve">ESPARGIDOR DE ASFALTO PRESSURIZADO, TANQUE 6 M3 COM ISOLAÇÃO TÉRMICA, AQUECIDO COM 2 MAÇARICOS, COM BARRA ESPARGIDORA 3,60 M, MONTADO SOBRE CAMINHÃO TOCO, PBT 14.300 KG, POTÊNCIA 185 CV - CHI DIURNO. AF_08/2015</t>
  </si>
  <si>
    <t xml:space="preserve">CP08</t>
  </si>
  <si>
    <t xml:space="preserve">EMULSÃO ASFÁLTICA CATIÔNICA RR-2C</t>
  </si>
  <si>
    <t xml:space="preserve">41903</t>
  </si>
  <si>
    <t xml:space="preserve">EMULSAO ASFALTICA CATIONICA RR-2C PARA USO EM PAVIMENTACAO ASFALTICA (COLETADO CAIXA NA ANP ACRESCIDO DE ICMS)</t>
  </si>
  <si>
    <t xml:space="preserve">CP09</t>
  </si>
  <si>
    <t xml:space="preserve">REPERFILAMENTO ASFÁLTICO CBUQ - CAMADA BINDER</t>
  </si>
  <si>
    <t xml:space="preserve">5932</t>
  </si>
  <si>
    <t xml:space="preserve">MOTONIVELADORA POTÊNCIA BÁSICA LÍQUIDA (PRIMEIRA MARCHA) 125 HP, PESO BRUTO 13032 KG, LARGURA DA LÂMINA DE 3,7 M - CHP DIURNO. AF_06/2014</t>
  </si>
  <si>
    <t xml:space="preserve">5934</t>
  </si>
  <si>
    <t xml:space="preserve">MOTONIVELADORA POTÊNCIA BÁSICA LÍQUIDA (PRIMEIRA MARCHA) 125 HP, PESO BRUTO 13032 KG, LARGURA DA LÂMINA DE 3,7 M - CHI DIURNO. AF_06/2014</t>
  </si>
  <si>
    <t xml:space="preserve">CP10</t>
  </si>
  <si>
    <t xml:space="preserve">USINAGEM DE CONCRETO ASFÁLTICO COM CAP 50/70, PARA CAMADA DE BINDER, PADRÃO DNIT FAIXA B, EM USINA DE ASFALTO CONTÍNUA DE 80 TON/H. AF_03/2020</t>
  </si>
  <si>
    <t xml:space="preserve">CP11</t>
  </si>
  <si>
    <t xml:space="preserve">CIMENTO ASFALTICO DE PETROLEO A GRANEL (CAP) 50/70 - BINDER</t>
  </si>
  <si>
    <t xml:space="preserve">CP12</t>
  </si>
  <si>
    <t xml:space="preserve">PISO PODOTATIL DE CONCRETO - DIRECIONAL E ALERTA, *40 X 40 X 2,5* CM</t>
  </si>
  <si>
    <t xml:space="preserve">1379</t>
  </si>
  <si>
    <t xml:space="preserve">CIMENTO PORTLAND COMPOSTO CP II-32</t>
  </si>
  <si>
    <t xml:space="preserve">37595</t>
  </si>
  <si>
    <t xml:space="preserve">ARGAMASSA COLANTE TIPO AC III</t>
  </si>
  <si>
    <t xml:space="preserve">36178</t>
  </si>
  <si>
    <t xml:space="preserve">Unid.</t>
  </si>
  <si>
    <t xml:space="preserve">88309</t>
  </si>
  <si>
    <t xml:space="preserve">PEDREIRO COM ENCARGOS COMPLEMENTARES</t>
  </si>
</sst>
</file>

<file path=xl/styles.xml><?xml version="1.0" encoding="utf-8"?>
<styleSheet xmlns="http://schemas.openxmlformats.org/spreadsheetml/2006/main">
  <numFmts count="21">
    <numFmt numFmtId="164" formatCode="General"/>
    <numFmt numFmtId="165" formatCode="@"/>
    <numFmt numFmtId="166" formatCode="#,##0.00"/>
    <numFmt numFmtId="167" formatCode="dd/mm/yyyy"/>
    <numFmt numFmtId="168" formatCode="#,##0"/>
    <numFmt numFmtId="169" formatCode="0.00%"/>
    <numFmt numFmtId="170" formatCode="0.00"/>
    <numFmt numFmtId="171" formatCode="_(\$* #,##0.00_);_(\$* \(#,##0.00\);_(\$* \-??_);_(@_)"/>
    <numFmt numFmtId="172" formatCode="_-[$R$-416]\ * #,##0.00_-;\-[$R$-416]\ * #,##0.00_-;_-[$R$-416]\ * \-??_-;_-@_-"/>
    <numFmt numFmtId="173" formatCode="#,##0.0000"/>
    <numFmt numFmtId="174" formatCode="General"/>
    <numFmt numFmtId="175" formatCode="0"/>
    <numFmt numFmtId="176" formatCode="0.0"/>
    <numFmt numFmtId="177" formatCode="_(* #,##0.00_);_(* \(#,##0.00\);_(* \-??_);_(@_)"/>
    <numFmt numFmtId="178" formatCode="_-* #,##0.00_-;\-* #,##0.00_-;_-* \-??_-;_-@_-"/>
    <numFmt numFmtId="179" formatCode="&quot;R$ &quot;#,##0.00"/>
    <numFmt numFmtId="180" formatCode="0%"/>
    <numFmt numFmtId="181" formatCode="0.0%"/>
    <numFmt numFmtId="182" formatCode="_-&quot;R$ &quot;* #,##0.00_-;&quot;-R$ &quot;* #,##0.00_-;_-&quot;R$ &quot;* \-??_-;_-@_-"/>
    <numFmt numFmtId="183" formatCode="0.0000"/>
    <numFmt numFmtId="184" formatCode="0.000"/>
  </numFmts>
  <fonts count="40">
    <font>
      <sz val="10"/>
      <color rgb="FF00000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7"/>
      <color rgb="FF000000"/>
      <name val="Arial"/>
      <family val="2"/>
    </font>
    <font>
      <sz val="14"/>
      <color rgb="FF000000"/>
      <name val="Arial"/>
      <family val="2"/>
    </font>
    <font>
      <b val="true"/>
      <sz val="7"/>
      <color rgb="FF000000"/>
      <name val="Arial"/>
      <family val="2"/>
    </font>
    <font>
      <b val="true"/>
      <sz val="6.5"/>
      <color rgb="FF000000"/>
      <name val="Arial"/>
      <family val="2"/>
    </font>
    <font>
      <sz val="8"/>
      <color rgb="FF000000"/>
      <name val="Arial"/>
      <family val="2"/>
    </font>
    <font>
      <b val="true"/>
      <sz val="10"/>
      <color rgb="FF000000"/>
      <name val="Arial"/>
      <family val="2"/>
    </font>
    <font>
      <b val="true"/>
      <sz val="6.9"/>
      <color rgb="FF000000"/>
      <name val="Arial"/>
      <family val="2"/>
    </font>
    <font>
      <sz val="6.9"/>
      <color rgb="FF000000"/>
      <name val="Arial"/>
      <family val="2"/>
    </font>
    <font>
      <sz val="6.9"/>
      <name val="Arial"/>
      <family val="2"/>
    </font>
    <font>
      <sz val="7"/>
      <name val="Arial"/>
      <family val="2"/>
    </font>
    <font>
      <sz val="10"/>
      <name val="Arial"/>
      <family val="2"/>
    </font>
    <font>
      <b val="true"/>
      <sz val="6.9"/>
      <name val="Arial"/>
      <family val="2"/>
    </font>
    <font>
      <b val="true"/>
      <sz val="7"/>
      <name val="Arial"/>
      <family val="2"/>
    </font>
    <font>
      <b val="true"/>
      <sz val="10"/>
      <name val="Arial"/>
      <family val="2"/>
    </font>
    <font>
      <i val="true"/>
      <u val="single"/>
      <sz val="10"/>
      <color rgb="FF000000"/>
      <name val="Arial"/>
      <family val="2"/>
    </font>
    <font>
      <i val="true"/>
      <sz val="10"/>
      <color rgb="FF000000"/>
      <name val="Arial"/>
      <family val="2"/>
    </font>
    <font>
      <u val="single"/>
      <sz val="9"/>
      <color rgb="FF000000"/>
      <name val="Arial"/>
      <family val="2"/>
    </font>
    <font>
      <sz val="11"/>
      <name val="Arial"/>
      <family val="2"/>
    </font>
    <font>
      <u val="single"/>
      <sz val="10"/>
      <color rgb="FF000000"/>
      <name val="Arial"/>
      <family val="2"/>
    </font>
    <font>
      <sz val="11"/>
      <color rgb="FF000000"/>
      <name val="Arial"/>
      <family val="2"/>
    </font>
    <font>
      <sz val="6.5"/>
      <color rgb="FF000000"/>
      <name val="Arial"/>
      <family val="2"/>
    </font>
    <font>
      <b val="true"/>
      <u val="single"/>
      <sz val="6.5"/>
      <color rgb="FF000000"/>
      <name val="Arial"/>
      <family val="2"/>
    </font>
    <font>
      <sz val="6"/>
      <color rgb="FF000000"/>
      <name val="Arial"/>
      <family val="2"/>
    </font>
    <font>
      <b val="true"/>
      <sz val="11"/>
      <color rgb="FF000000"/>
      <name val="Arial"/>
      <family val="2"/>
    </font>
    <font>
      <b val="true"/>
      <sz val="8"/>
      <color rgb="FF000000"/>
      <name val="Arial"/>
      <family val="2"/>
    </font>
    <font>
      <b val="true"/>
      <sz val="8"/>
      <name val="Arial"/>
      <family val="2"/>
    </font>
    <font>
      <sz val="9"/>
      <name val="Calibri"/>
      <family val="2"/>
    </font>
    <font>
      <sz val="9"/>
      <color rgb="FF000000"/>
      <name val="Calibri"/>
      <family val="2"/>
    </font>
    <font>
      <sz val="8"/>
      <color rgb="FF000000"/>
      <name val="Calibri"/>
      <family val="2"/>
    </font>
    <font>
      <b val="true"/>
      <sz val="8"/>
      <color rgb="FF000000"/>
      <name val="Calibri"/>
      <family val="2"/>
    </font>
    <font>
      <b val="true"/>
      <sz val="8"/>
      <color rgb="FFC0C0C0"/>
      <name val="Calibri"/>
      <family val="2"/>
    </font>
    <font>
      <b val="true"/>
      <sz val="8"/>
      <name val="Calibri"/>
      <family val="2"/>
    </font>
    <font>
      <sz val="8"/>
      <name val="Calibri"/>
      <family val="2"/>
    </font>
    <font>
      <sz val="8"/>
      <color rgb="FF000000"/>
      <name val="Courier New"/>
      <family val="3"/>
    </font>
  </fonts>
  <fills count="10">
    <fill>
      <patternFill patternType="none"/>
    </fill>
    <fill>
      <patternFill patternType="gray125"/>
    </fill>
    <fill>
      <patternFill patternType="solid">
        <fgColor rgb="FFFFCC99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969696"/>
        <bgColor rgb="FF808080"/>
      </patternFill>
    </fill>
    <fill>
      <patternFill patternType="solid">
        <fgColor rgb="FFC0C0C0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FFFFFF"/>
        <bgColor rgb="FFFFFFCC"/>
      </patternFill>
    </fill>
    <fill>
      <patternFill patternType="solid">
        <fgColor rgb="FFCCCCFF"/>
        <bgColor rgb="FFC0C0C0"/>
      </patternFill>
    </fill>
    <fill>
      <patternFill patternType="solid">
        <fgColor rgb="FFFFFF99"/>
        <bgColor rgb="FFFFFFCC"/>
      </patternFill>
    </fill>
  </fills>
  <borders count="63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/>
      <top style="thin"/>
      <bottom style="medium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7" fontId="0" fillId="0" borderId="0" applyFont="true" applyBorder="false" applyAlignment="false" applyProtection="false"/>
    <xf numFmtId="41" fontId="1" fillId="0" borderId="0" applyFont="true" applyBorder="false" applyAlignment="false" applyProtection="false"/>
    <xf numFmtId="171" fontId="0" fillId="0" borderId="0" applyFont="true" applyBorder="false" applyAlignment="false" applyProtection="false"/>
    <xf numFmtId="42" fontId="1" fillId="0" borderId="0" applyFont="true" applyBorder="false" applyAlignment="false" applyProtection="false"/>
    <xf numFmtId="164" fontId="7" fillId="0" borderId="0" applyFont="true" applyBorder="false" applyAlignment="true" applyProtection="true">
      <alignment horizontal="center" vertical="top" textRotation="0" wrapText="false" indent="0" shrinkToFit="false"/>
      <protection locked="fals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0" fillId="2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19" applyFont="true" applyBorder="true" applyAlignment="true" applyProtection="false">
      <alignment horizontal="center" vertical="center" textRotation="0" wrapText="false" indent="0" shrinkToFit="false"/>
      <protection locked="fals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0" borderId="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7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6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6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5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8" fillId="0" borderId="5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7" fontId="6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0" borderId="5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0" borderId="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6" fillId="0" borderId="5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6" fillId="3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6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6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6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2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3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8" fillId="0" borderId="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8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19" applyFont="true" applyBorder="true" applyAlignment="true" applyProtection="false">
      <alignment horizontal="center" vertical="center" textRotation="0" wrapText="false" indent="0" shrinkToFit="false"/>
      <protection locked="false" hidden="false"/>
    </xf>
    <xf numFmtId="164" fontId="8" fillId="0" borderId="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6" fillId="3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8" fontId="6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5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6" fontId="0" fillId="2" borderId="5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5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3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5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8" fillId="0" borderId="5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8" fontId="6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8" fillId="2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8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8" fillId="0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6" fillId="0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6" fillId="0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6" fillId="0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6" fillId="2" borderId="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0" fontId="6" fillId="2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6" fillId="3" borderId="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0" fontId="6" fillId="0" borderId="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0" fontId="6" fillId="0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6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6" fillId="0" borderId="0" xfId="19" applyFont="true" applyBorder="true" applyAlignment="true" applyProtection="false">
      <alignment horizontal="center" vertical="center" textRotation="0" wrapText="false" indent="0" shrinkToFit="false"/>
      <protection locked="false" hidden="false"/>
    </xf>
    <xf numFmtId="166" fontId="6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0" fontId="12" fillId="4" borderId="1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0" fontId="12" fillId="4" borderId="1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0" fontId="6" fillId="4" borderId="1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2" fontId="6" fillId="4" borderId="12" xfId="17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2" fontId="8" fillId="4" borderId="12" xfId="17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2" fontId="8" fillId="4" borderId="13" xfId="17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2" fontId="8" fillId="4" borderId="0" xfId="17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6" fontId="6" fillId="4" borderId="0" xfId="19" applyFont="true" applyBorder="true" applyAlignment="true" applyProtection="false">
      <alignment horizontal="center" vertical="center" textRotation="0" wrapText="false" indent="0" shrinkToFit="false"/>
      <protection locked="false" hidden="false"/>
    </xf>
    <xf numFmtId="166" fontId="6" fillId="4" borderId="12" xfId="19" applyFont="true" applyBorder="true" applyAlignment="true" applyProtection="false">
      <alignment horizontal="center" vertical="center" textRotation="0" wrapText="false" indent="0" shrinkToFit="false"/>
      <protection locked="false" hidden="false"/>
    </xf>
    <xf numFmtId="166" fontId="6" fillId="4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6" fillId="4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4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70" fontId="6" fillId="0" borderId="7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0" fontId="6" fillId="0" borderId="14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0" fontId="6" fillId="0" borderId="1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0" fontId="6" fillId="0" borderId="9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70" fontId="6" fillId="0" borderId="9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2" fontId="6" fillId="0" borderId="9" xfId="17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72" fontId="6" fillId="0" borderId="10" xfId="17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2" fontId="6" fillId="0" borderId="0" xfId="17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6" fontId="6" fillId="0" borderId="9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6" fontId="6" fillId="0" borderId="0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6" fontId="6" fillId="0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6" fillId="0" borderId="1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72" fontId="6" fillId="4" borderId="9" xfId="17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6" fillId="4" borderId="0" xfId="19" applyFont="true" applyBorder="true" applyAlignment="true" applyProtection="false">
      <alignment horizontal="center" vertical="center" textRotation="0" wrapText="false" indent="0" shrinkToFit="false"/>
      <protection locked="false" hidden="false"/>
    </xf>
    <xf numFmtId="170" fontId="12" fillId="5" borderId="1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0" fontId="12" fillId="5" borderId="1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0" fontId="6" fillId="5" borderId="1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2" fontId="6" fillId="5" borderId="9" xfId="17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72" fontId="8" fillId="5" borderId="12" xfId="17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2" fontId="8" fillId="5" borderId="13" xfId="17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2" fontId="8" fillId="5" borderId="0" xfId="17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6" fillId="5" borderId="0" xfId="19" applyFont="true" applyBorder="true" applyAlignment="true" applyProtection="false">
      <alignment horizontal="center" vertical="center" textRotation="0" wrapText="false" indent="0" shrinkToFit="false"/>
      <protection locked="false" hidden="false"/>
    </xf>
    <xf numFmtId="164" fontId="6" fillId="5" borderId="1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6" fillId="5" borderId="0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73" fontId="6" fillId="5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70" fontId="13" fillId="0" borderId="1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0" fontId="13" fillId="0" borderId="1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0" fontId="13" fillId="0" borderId="1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70" fontId="13" fillId="0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13" fillId="0" borderId="1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6" fontId="13" fillId="0" borderId="1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3" fontId="6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6" borderId="0" xfId="19" applyFont="true" applyBorder="true" applyAlignment="true" applyProtection="false">
      <alignment horizontal="center" vertical="center" textRotation="0" wrapText="false" indent="0" shrinkToFit="false"/>
      <protection locked="fals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70" fontId="6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6" fillId="0" borderId="1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5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6" fillId="3" borderId="9" xfId="17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72" fontId="6" fillId="3" borderId="10" xfId="17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4" fontId="6" fillId="0" borderId="1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6" fillId="0" borderId="12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70" fontId="6" fillId="0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6" fillId="0" borderId="1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5" fontId="12" fillId="4" borderId="1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0" fontId="12" fillId="4" borderId="1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0" fontId="12" fillId="5" borderId="1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0" fontId="14" fillId="0" borderId="1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0" fontId="14" fillId="0" borderId="1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70" fontId="15" fillId="0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15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5" fillId="0" borderId="1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5" fillId="0" borderId="0" xfId="19" applyFont="true" applyBorder="true" applyAlignment="true" applyProtection="false">
      <alignment horizontal="center" vertical="center" textRotation="0" wrapText="false" indent="0" shrinkToFit="false"/>
      <protection locked="false" hidden="false"/>
    </xf>
    <xf numFmtId="166" fontId="15" fillId="0" borderId="0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6" fontId="15" fillId="0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5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6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4" fillId="0" borderId="1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0" fontId="17" fillId="5" borderId="1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0" fontId="17" fillId="5" borderId="1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0" fontId="17" fillId="5" borderId="14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0" fontId="17" fillId="5" borderId="15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0" fontId="17" fillId="5" borderId="16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0" fontId="18" fillId="5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18" fillId="5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7" fillId="5" borderId="1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2" fontId="18" fillId="5" borderId="9" xfId="17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72" fontId="17" fillId="5" borderId="12" xfId="17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2" fontId="17" fillId="5" borderId="13" xfId="17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2" fontId="17" fillId="5" borderId="0" xfId="17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18" fillId="5" borderId="0" xfId="19" applyFont="true" applyBorder="true" applyAlignment="true" applyProtection="false">
      <alignment horizontal="center" vertical="center" textRotation="0" wrapText="false" indent="0" shrinkToFit="false"/>
      <protection locked="false" hidden="false"/>
    </xf>
    <xf numFmtId="166" fontId="18" fillId="5" borderId="0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6" fontId="18" fillId="5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8" fillId="5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5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0" fontId="8" fillId="4" borderId="1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14" fillId="0" borderId="1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0" fontId="14" fillId="0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4" fillId="0" borderId="1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0" fontId="6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70" fontId="13" fillId="5" borderId="1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0" fontId="13" fillId="5" borderId="1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0" fontId="13" fillId="5" borderId="1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70" fontId="6" fillId="5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3" fillId="5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13" fillId="5" borderId="1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2" fontId="13" fillId="5" borderId="13" xfId="17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2" fontId="13" fillId="5" borderId="0" xfId="17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6" fillId="5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5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13" fillId="0" borderId="1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6" fontId="6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4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7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76" fontId="13" fillId="0" borderId="1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0" fontId="6" fillId="0" borderId="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5" fontId="15" fillId="0" borderId="1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5" fillId="0" borderId="1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14" fillId="0" borderId="19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0" fontId="15" fillId="0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2" fontId="6" fillId="0" borderId="19" xfId="17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72" fontId="6" fillId="0" borderId="20" xfId="17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0" fontId="15" fillId="0" borderId="1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0" fontId="15" fillId="0" borderId="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5" fontId="12" fillId="5" borderId="4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12" fillId="5" borderId="5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2" fillId="5" borderId="5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3" fillId="5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6" fillId="5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6" fillId="5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5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2" fontId="6" fillId="5" borderId="5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2" fontId="8" fillId="5" borderId="5" xfId="17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5" fontId="6" fillId="0" borderId="2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6" fillId="0" borderId="2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2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0" borderId="22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0" borderId="2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2" borderId="22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22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22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72" fontId="8" fillId="0" borderId="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7" fontId="8" fillId="0" borderId="0" xfId="15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3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2" fontId="8" fillId="0" borderId="5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7" fontId="8" fillId="0" borderId="5" xfId="15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8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8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2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3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8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6" fillId="0" borderId="2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6" fillId="0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0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8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2" borderId="2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2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3" borderId="2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2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6" fillId="0" borderId="8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3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6" fillId="0" borderId="3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0" borderId="0" xfId="22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3" fillId="0" borderId="2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0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0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24" fillId="0" borderId="17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2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5" fillId="0" borderId="0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5" fillId="0" borderId="0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5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0" borderId="16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3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6" fillId="0" borderId="16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2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6" fillId="0" borderId="0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3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0" borderId="3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7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9" fontId="6" fillId="0" borderId="34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8" fillId="0" borderId="16" xfId="19" applyFont="true" applyBorder="true" applyAlignment="true" applyProtection="false">
      <alignment horizontal="center" vertical="center" textRotation="0" wrapText="false" indent="0" shrinkToFit="false"/>
      <protection locked="false" hidden="false"/>
    </xf>
    <xf numFmtId="164" fontId="6" fillId="0" borderId="3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6" fillId="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8" fillId="0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6" fillId="0" borderId="3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6" fillId="0" borderId="3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6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6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6" fillId="0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6" fillId="0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6" fillId="0" borderId="2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6" fillId="0" borderId="5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6" fillId="0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26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4" fontId="26" fillId="0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6" fontId="26" fillId="0" borderId="39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9" fontId="26" fillId="0" borderId="40" xfId="19" applyFont="true" applyBorder="true" applyAlignment="true" applyProtection="false">
      <alignment horizontal="center" vertical="center" textRotation="0" wrapText="false" indent="0" shrinkToFit="false"/>
      <protection locked="false" hidden="false"/>
    </xf>
    <xf numFmtId="179" fontId="26" fillId="0" borderId="41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80" fontId="26" fillId="0" borderId="26" xfId="19" applyFont="true" applyBorder="true" applyAlignment="true" applyProtection="false">
      <alignment horizontal="center" vertical="center" textRotation="0" wrapText="false" indent="0" shrinkToFit="false"/>
      <protection locked="false" hidden="false"/>
    </xf>
    <xf numFmtId="179" fontId="26" fillId="0" borderId="42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26" fillId="0" borderId="43" xfId="19" applyFont="true" applyBorder="true" applyAlignment="true" applyProtection="false">
      <alignment horizontal="center" vertical="center" textRotation="0" wrapText="false" indent="0" shrinkToFit="false"/>
      <protection locked="false" hidden="false"/>
    </xf>
    <xf numFmtId="179" fontId="26" fillId="0" borderId="38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9" fontId="26" fillId="0" borderId="0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80" fontId="26" fillId="0" borderId="0" xfId="19" applyFont="true" applyBorder="true" applyAlignment="true" applyProtection="false">
      <alignment horizontal="center" vertical="center" textRotation="0" wrapText="false" indent="0" shrinkToFit="false"/>
      <protection locked="false" hidden="false"/>
    </xf>
    <xf numFmtId="180" fontId="26" fillId="0" borderId="0" xfId="19" applyFont="true" applyBorder="true" applyAlignment="true" applyProtection="false">
      <alignment horizontal="center" vertical="center" textRotation="0" wrapText="false" indent="0" shrinkToFit="false"/>
      <protection locked="false" hidden="false"/>
    </xf>
    <xf numFmtId="180" fontId="6" fillId="0" borderId="0" xfId="19" applyFont="true" applyBorder="true" applyAlignment="true" applyProtection="false">
      <alignment horizontal="center" vertical="center" textRotation="0" wrapText="false" indent="0" shrinkToFit="false"/>
      <protection locked="false" hidden="false"/>
    </xf>
    <xf numFmtId="165" fontId="26" fillId="0" borderId="2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4" fontId="26" fillId="0" borderId="2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26" fillId="0" borderId="44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9" fontId="26" fillId="0" borderId="11" xfId="19" applyFont="true" applyBorder="true" applyAlignment="true" applyProtection="false">
      <alignment horizontal="center" vertical="center" textRotation="0" wrapText="false" indent="0" shrinkToFit="false"/>
      <protection locked="false" hidden="false"/>
    </xf>
    <xf numFmtId="179" fontId="26" fillId="0" borderId="14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80" fontId="26" fillId="0" borderId="12" xfId="19" applyFont="true" applyBorder="true" applyAlignment="true" applyProtection="false">
      <alignment horizontal="center" vertical="center" textRotation="0" wrapText="false" indent="0" shrinkToFit="false"/>
      <protection locked="false" hidden="false"/>
    </xf>
    <xf numFmtId="179" fontId="26" fillId="0" borderId="13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26" fillId="0" borderId="15" xfId="19" applyFont="true" applyBorder="true" applyAlignment="true" applyProtection="false">
      <alignment horizontal="center" vertical="center" textRotation="0" wrapText="false" indent="0" shrinkToFit="false"/>
      <protection locked="false" hidden="false"/>
    </xf>
    <xf numFmtId="179" fontId="26" fillId="0" borderId="45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6" fillId="0" borderId="2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4" fontId="26" fillId="0" borderId="24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6" fontId="26" fillId="0" borderId="45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9" fontId="26" fillId="0" borderId="46" xfId="19" applyFont="true" applyBorder="true" applyAlignment="true" applyProtection="false">
      <alignment horizontal="center" vertical="center" textRotation="0" wrapText="false" indent="0" shrinkToFit="false"/>
      <protection locked="false" hidden="false"/>
    </xf>
    <xf numFmtId="179" fontId="26" fillId="0" borderId="0" xfId="19" applyFont="true" applyBorder="true" applyAlignment="true" applyProtection="false">
      <alignment horizontal="center" vertical="center" textRotation="0" wrapText="false" indent="0" shrinkToFit="false"/>
      <protection locked="false" hidden="false"/>
    </xf>
    <xf numFmtId="165" fontId="26" fillId="0" borderId="2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26" fillId="0" borderId="2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26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2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26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26" fillId="0" borderId="7" xfId="19" applyFont="true" applyBorder="true" applyAlignment="true" applyProtection="false">
      <alignment horizontal="center" vertical="center" textRotation="0" wrapText="false" indent="0" shrinkToFit="false"/>
      <protection locked="false" hidden="false"/>
    </xf>
    <xf numFmtId="169" fontId="26" fillId="0" borderId="33" xfId="19" applyFont="true" applyBorder="true" applyAlignment="true" applyProtection="false">
      <alignment horizontal="center" vertical="center" textRotation="0" wrapText="false" indent="0" shrinkToFit="false"/>
      <protection locked="false" hidden="false"/>
    </xf>
    <xf numFmtId="165" fontId="26" fillId="0" borderId="4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26" fillId="0" borderId="4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26" fillId="0" borderId="47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9" fontId="26" fillId="0" borderId="18" xfId="19" applyFont="true" applyBorder="true" applyAlignment="true" applyProtection="false">
      <alignment horizontal="center" vertical="center" textRotation="0" wrapText="false" indent="0" shrinkToFit="false"/>
      <protection locked="false" hidden="false"/>
    </xf>
    <xf numFmtId="179" fontId="26" fillId="0" borderId="48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80" fontId="26" fillId="0" borderId="19" xfId="19" applyFont="true" applyBorder="true" applyAlignment="true" applyProtection="false">
      <alignment horizontal="center" vertical="center" textRotation="0" wrapText="false" indent="0" shrinkToFit="false"/>
      <protection locked="false" hidden="false"/>
    </xf>
    <xf numFmtId="179" fontId="26" fillId="0" borderId="20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26" fillId="0" borderId="49" xfId="19" applyFont="true" applyBorder="true" applyAlignment="true" applyProtection="false">
      <alignment horizontal="center" vertical="center" textRotation="0" wrapText="false" indent="0" shrinkToFit="false"/>
      <protection locked="false" hidden="false"/>
    </xf>
    <xf numFmtId="179" fontId="26" fillId="0" borderId="50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0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9" fillId="0" borderId="2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9" fillId="0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26" fillId="0" borderId="51" xfId="19" applyFont="true" applyBorder="true" applyAlignment="true" applyProtection="false">
      <alignment horizontal="center" vertical="center" textRotation="0" wrapText="false" indent="0" shrinkToFit="false"/>
      <protection locked="false" hidden="false"/>
    </xf>
    <xf numFmtId="169" fontId="26" fillId="0" borderId="39" xfId="19" applyFont="true" applyBorder="true" applyAlignment="true" applyProtection="false">
      <alignment horizontal="center" vertical="center" textRotation="0" wrapText="false" indent="0" shrinkToFit="false"/>
      <protection locked="false" hidden="false"/>
    </xf>
    <xf numFmtId="169" fontId="26" fillId="0" borderId="52" xfId="19" applyFont="true" applyBorder="true" applyAlignment="true" applyProtection="false">
      <alignment horizontal="center" vertical="center" textRotation="0" wrapText="false" indent="0" shrinkToFit="false"/>
      <protection locked="false" hidden="false"/>
    </xf>
    <xf numFmtId="169" fontId="26" fillId="0" borderId="34" xfId="19" applyFont="true" applyBorder="true" applyAlignment="true" applyProtection="false">
      <alignment horizontal="center" vertical="center" textRotation="0" wrapText="false" indent="0" shrinkToFit="false"/>
      <protection locked="false" hidden="false"/>
    </xf>
    <xf numFmtId="169" fontId="26" fillId="0" borderId="5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26" fillId="0" borderId="5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26" fillId="0" borderId="0" xfId="19" applyFont="true" applyBorder="true" applyAlignment="true" applyProtection="false">
      <alignment horizontal="center" vertical="center" textRotation="0" wrapText="false" indent="0" shrinkToFit="false"/>
      <protection locked="false" hidden="false"/>
    </xf>
    <xf numFmtId="169" fontId="26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26" fillId="0" borderId="0" xfId="19" applyFont="true" applyBorder="true" applyAlignment="true" applyProtection="false">
      <alignment horizontal="center" vertical="center" textRotation="0" wrapText="false" indent="0" shrinkToFit="false"/>
      <protection locked="false" hidden="false"/>
    </xf>
    <xf numFmtId="169" fontId="6" fillId="0" borderId="0" xfId="19" applyFont="true" applyBorder="true" applyAlignment="true" applyProtection="false">
      <alignment horizontal="center" vertical="center" textRotation="0" wrapText="false" indent="0" shrinkToFit="false"/>
      <protection locked="false" hidden="false"/>
    </xf>
    <xf numFmtId="181" fontId="26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26" fillId="0" borderId="44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7" fontId="26" fillId="0" borderId="45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7" fontId="26" fillId="0" borderId="0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26" fillId="0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26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0" borderId="4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26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6" fillId="0" borderId="5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6" fillId="0" borderId="5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7" fontId="26" fillId="0" borderId="50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6" fillId="0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6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0" borderId="3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6" fillId="0" borderId="5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6" fillId="0" borderId="5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6" fillId="0" borderId="5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6" fillId="0" borderId="4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6" fillId="0" borderId="2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6" fillId="0" borderId="4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6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6" fillId="0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6" fillId="0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6" fillId="0" borderId="9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6" fillId="0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6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6" fillId="0" borderId="2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6" fillId="0" borderId="2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82" fontId="26" fillId="0" borderId="38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9" fontId="26" fillId="0" borderId="58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9" fontId="26" fillId="0" borderId="58" xfId="19" applyFont="true" applyBorder="true" applyAlignment="true" applyProtection="false">
      <alignment horizontal="center" vertical="center" textRotation="0" wrapText="false" indent="0" shrinkToFit="false"/>
      <protection locked="false" hidden="false"/>
    </xf>
    <xf numFmtId="182" fontId="26" fillId="0" borderId="4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6" fillId="0" borderId="26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9" fontId="26" fillId="0" borderId="41" xfId="19" applyFont="true" applyBorder="true" applyAlignment="true" applyProtection="false">
      <alignment horizontal="center" vertical="center" textRotation="0" wrapText="false" indent="0" shrinkToFit="false"/>
      <protection locked="false" hidden="false"/>
    </xf>
    <xf numFmtId="164" fontId="26" fillId="0" borderId="5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6" fillId="0" borderId="3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6" fillId="0" borderId="24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6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82" fontId="26" fillId="0" borderId="45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9" fontId="26" fillId="0" borderId="44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9" fontId="26" fillId="0" borderId="44" xfId="19" applyFont="true" applyBorder="true" applyAlignment="true" applyProtection="false">
      <alignment horizontal="center" vertical="center" textRotation="0" wrapText="false" indent="0" shrinkToFit="false"/>
      <protection locked="false" hidden="false"/>
    </xf>
    <xf numFmtId="182" fontId="26" fillId="0" borderId="1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6" fillId="0" borderId="1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9" fontId="26" fillId="0" borderId="14" xfId="19" applyFont="true" applyBorder="true" applyAlignment="true" applyProtection="false">
      <alignment horizontal="center" vertical="center" textRotation="0" wrapText="false" indent="0" shrinkToFit="false"/>
      <protection locked="false" hidden="false"/>
    </xf>
    <xf numFmtId="164" fontId="26" fillId="0" borderId="6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6" fillId="0" borderId="5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6" fillId="0" borderId="47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6" fillId="0" borderId="4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6" fillId="0" borderId="5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82" fontId="26" fillId="0" borderId="5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9" fontId="26" fillId="0" borderId="6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9" fontId="26" fillId="0" borderId="61" xfId="19" applyFont="true" applyBorder="true" applyAlignment="true" applyProtection="false">
      <alignment horizontal="center" vertical="center" textRotation="0" wrapText="false" indent="0" shrinkToFit="false"/>
      <protection locked="false" hidden="false"/>
    </xf>
    <xf numFmtId="182" fontId="26" fillId="0" borderId="18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6" fillId="0" borderId="19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9" fontId="26" fillId="0" borderId="48" xfId="19" applyFont="true" applyBorder="true" applyAlignment="true" applyProtection="false">
      <alignment horizontal="center" vertical="center" textRotation="0" wrapText="false" indent="0" shrinkToFit="false"/>
      <protection locked="false" hidden="false"/>
    </xf>
    <xf numFmtId="164" fontId="26" fillId="0" borderId="6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6" fillId="0" borderId="5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6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6" fillId="0" borderId="1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26" fillId="0" borderId="34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6" fillId="0" borderId="5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9" fontId="26" fillId="0" borderId="5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6" fillId="0" borderId="5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6" fillId="0" borderId="4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6" fillId="0" borderId="47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82" fontId="26" fillId="0" borderId="35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9" fontId="26" fillId="0" borderId="19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82" fontId="26" fillId="0" borderId="19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6" fillId="0" borderId="2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6" fillId="0" borderId="2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6" fillId="0" borderId="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6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7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6" fillId="0" borderId="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7" fontId="8" fillId="0" borderId="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6" fillId="0" borderId="4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6" fillId="0" borderId="6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6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26" fillId="0" borderId="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6" fontId="6" fillId="7" borderId="0" xfId="19" applyFont="true" applyBorder="true" applyAlignment="true" applyProtection="false">
      <alignment horizontal="center" vertical="center" textRotation="0" wrapText="false" indent="0" shrinkToFit="false"/>
      <protection locked="false" hidden="false"/>
    </xf>
    <xf numFmtId="172" fontId="6" fillId="7" borderId="9" xfId="17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72" fontId="6" fillId="7" borderId="10" xfId="17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2" fontId="6" fillId="0" borderId="13" xfId="17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2" fontId="6" fillId="0" borderId="52" xfId="17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2" fontId="6" fillId="7" borderId="0" xfId="17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0" fontId="13" fillId="7" borderId="1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2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5" fillId="8" borderId="1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0" fontId="15" fillId="8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5" fillId="8" borderId="1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28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4" fillId="8" borderId="1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0" fontId="14" fillId="8" borderId="1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70" fontId="15" fillId="8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4" fillId="8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17" fillId="4" borderId="1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0" fontId="14" fillId="8" borderId="1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0" fontId="15" fillId="8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16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3" fillId="8" borderId="1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0" fontId="13" fillId="8" borderId="1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0" fontId="13" fillId="8" borderId="1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70" fontId="6" fillId="8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6" fillId="8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8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6" fillId="8" borderId="1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0" fontId="6" fillId="8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3" fillId="8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8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4" fillId="0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13" fillId="0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6" fillId="8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8" borderId="1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8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8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6" fillId="8" borderId="1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76" fontId="13" fillId="8" borderId="1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15" fillId="8" borderId="1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15" fillId="8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29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0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30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83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1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0" fillId="0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10" fillId="0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10" fillId="0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10" fillId="0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10" fillId="2" borderId="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0" fontId="10" fillId="2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10" fillId="3" borderId="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0" fontId="10" fillId="0" borderId="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0" fontId="10" fillId="0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5" fontId="30" fillId="4" borderId="1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0" fontId="30" fillId="4" borderId="1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0" fontId="10" fillId="4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10" fillId="4" borderId="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82" fontId="30" fillId="4" borderId="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82" fontId="30" fillId="4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30" fillId="4" borderId="1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0" fontId="10" fillId="4" borderId="1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2" fontId="10" fillId="4" borderId="12" xfId="17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2" fontId="30" fillId="4" borderId="12" xfId="17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2" fontId="30" fillId="4" borderId="13" xfId="17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0" fontId="10" fillId="0" borderId="7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0" fontId="10" fillId="0" borderId="1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10" fillId="0" borderId="1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70" fontId="10" fillId="0" borderId="9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70" fontId="10" fillId="0" borderId="9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9" fontId="10" fillId="0" borderId="9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72" fontId="10" fillId="0" borderId="9" xfId="17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79" fontId="10" fillId="0" borderId="9" xfId="17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72" fontId="10" fillId="0" borderId="10" xfId="17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2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0" fillId="4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2" fontId="30" fillId="4" borderId="9" xfId="17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0" fontId="10" fillId="0" borderId="1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0" fontId="10" fillId="0" borderId="1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9" fontId="10" fillId="0" borderId="9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0" fillId="0" borderId="1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9" fontId="10" fillId="0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31" fillId="4" borderId="1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2" fillId="0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0" fontId="12" fillId="0" borderId="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0" fontId="6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2" fontId="6" fillId="0" borderId="0" xfId="17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72" fontId="8" fillId="0" borderId="0" xfId="17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0" fontId="13" fillId="0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0" fontId="14" fillId="0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0" fontId="14" fillId="0" borderId="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70" fontId="15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4" fillId="0" borderId="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0" fontId="14" fillId="0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2" fillId="7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4" fillId="0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4" fillId="4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4" fillId="4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4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4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5" fillId="4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37" fillId="9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37" fillId="9" borderId="1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37" fillId="9" borderId="12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74" fontId="37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38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38" fillId="9" borderId="12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34" fillId="7" borderId="12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4" fillId="7" borderId="12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38" fillId="0" borderId="1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8" fillId="9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38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4" fontId="38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3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3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0" borderId="1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70" fontId="37" fillId="4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35" fillId="4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35" fillId="4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9" borderId="12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6" fontId="38" fillId="0" borderId="1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4" fontId="38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39" fillId="7" borderId="12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9" fillId="7" borderId="12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39" fillId="7" borderId="12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9" fillId="0" borderId="0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9" fillId="0" borderId="0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39" fillId="7" borderId="0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8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  <cellStyle name="Normal 2 2" xfId="21"/>
    <cellStyle name="Normal 3" xfId="22"/>
    <cellStyle name="Normal_Pesquisa no referencial 10 de maio de 2013" xfId="23"/>
  </cellStyles>
  <dxfs count="3">
    <dxf>
      <font>
        <name val="Arial"/>
        <family val="0"/>
        <color rgb="FFFFFFFF"/>
      </font>
    </dxf>
    <dxf>
      <font>
        <name val="Arial"/>
        <family val="0"/>
        <color rgb="FFFFFFFF"/>
      </font>
    </dxf>
    <dxf>
      <font>
        <name val="Arial"/>
        <family val="0"/>
        <color rgb="FFFFFFFF"/>
      </font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externalLink" Target="externalLinks/externalLink1.xml"/><Relationship Id="rId9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4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191160</xdr:colOff>
      <xdr:row>192</xdr:row>
      <xdr:rowOff>47520</xdr:rowOff>
    </xdr:from>
    <xdr:to>
      <xdr:col>5</xdr:col>
      <xdr:colOff>453600</xdr:colOff>
      <xdr:row>194</xdr:row>
      <xdr:rowOff>76320</xdr:rowOff>
    </xdr:to>
    <xdr:pic>
      <xdr:nvPicPr>
        <xdr:cNvPr id="0" name="Imagem 3" descr=""/>
        <xdr:cNvPicPr/>
      </xdr:nvPicPr>
      <xdr:blipFill>
        <a:blip r:embed="rId1"/>
        <a:stretch/>
      </xdr:blipFill>
      <xdr:spPr>
        <a:xfrm>
          <a:off x="191160" y="38430000"/>
          <a:ext cx="3561120" cy="3909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191160</xdr:colOff>
      <xdr:row>192</xdr:row>
      <xdr:rowOff>47520</xdr:rowOff>
    </xdr:from>
    <xdr:to>
      <xdr:col>5</xdr:col>
      <xdr:colOff>453600</xdr:colOff>
      <xdr:row>194</xdr:row>
      <xdr:rowOff>76320</xdr:rowOff>
    </xdr:to>
    <xdr:pic>
      <xdr:nvPicPr>
        <xdr:cNvPr id="1" name="Imagem 3" descr=""/>
        <xdr:cNvPicPr/>
      </xdr:nvPicPr>
      <xdr:blipFill>
        <a:blip r:embed="rId1"/>
        <a:stretch/>
      </xdr:blipFill>
      <xdr:spPr>
        <a:xfrm>
          <a:off x="191160" y="38430000"/>
          <a:ext cx="3561120" cy="390960"/>
        </a:xfrm>
        <a:prstGeom prst="rect">
          <a:avLst/>
        </a:prstGeom>
        <a:ln w="0">
          <a:noFill/>
        </a:ln>
      </xdr:spPr>
    </xdr:pic>
    <xdr:clientData/>
  </xdr:twoCellAnchor>
</xdr:wsDr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../../../../../Gabi/Centro%20de%20Conviv&#234;ncia%20Gl&#243;ria/Projeto/Planilha%20Or&#231;ament&#225;ria/Refer&#234;ncia%2010-2019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torial"/>
      <sheetName val="Analitico"/>
      <sheetName val="Banco"/>
      <sheetName val="Composições"/>
      <sheetName val="Cotações"/>
      <sheetName val="Relatórios"/>
      <sheetName val="Busca"/>
    </sheetNames>
    <sheetDataSet>
      <sheetData sheetId="0"/>
      <sheetData sheetId="1"/>
      <sheetData sheetId="2">
        <row r="7">
          <cell r="A7" t="str">
            <v>Composição CP01</v>
          </cell>
        </row>
        <row r="8">
          <cell r="A8" t="str">
            <v>Composição CP02</v>
          </cell>
        </row>
        <row r="9">
          <cell r="A9" t="str">
            <v>Composição CP03</v>
          </cell>
        </row>
        <row r="10">
          <cell r="A10" t="str">
            <v>SEINFRA C0192</v>
          </cell>
        </row>
        <row r="11">
          <cell r="A11" t="str">
            <v>Composição PLEO22192</v>
          </cell>
        </row>
        <row r="12">
          <cell r="A12" t="str">
            <v>Composição CP04</v>
          </cell>
        </row>
        <row r="13">
          <cell r="A13" t="str">
            <v>Composição CP05</v>
          </cell>
        </row>
        <row r="14">
          <cell r="A14" t="str">
            <v>Composição CP06</v>
          </cell>
        </row>
        <row r="15">
          <cell r="A15" t="str">
            <v>Composição CP07</v>
          </cell>
        </row>
        <row r="16">
          <cell r="A16" t="str">
            <v>Composição CP08</v>
          </cell>
        </row>
        <row r="17">
          <cell r="A17" t="str">
            <v>Composição CP09</v>
          </cell>
        </row>
        <row r="18">
          <cell r="A18" t="str">
            <v>Composição CP10</v>
          </cell>
        </row>
        <row r="19">
          <cell r="A19" t="str">
            <v>Composição CP11</v>
          </cell>
        </row>
        <row r="20">
          <cell r="A20" t="str">
            <v>COTAÇÃO COT01</v>
          </cell>
        </row>
        <row r="21">
          <cell r="A21" t="str">
            <v>COTAÇÃO </v>
          </cell>
        </row>
        <row r="22">
          <cell r="A22" t="str">
            <v>COTAÇÃO </v>
          </cell>
        </row>
        <row r="23">
          <cell r="A23" t="str">
            <v>COTAÇÃO </v>
          </cell>
        </row>
        <row r="24">
          <cell r="A24" t="str">
            <v>COTAÇÃO </v>
          </cell>
        </row>
        <row r="25">
          <cell r="A25" t="str">
            <v>COTAÇÃO </v>
          </cell>
        </row>
        <row r="26">
          <cell r="A26" t="str">
            <v>COTAÇÃO </v>
          </cell>
        </row>
        <row r="27">
          <cell r="A27" t="str">
            <v>COTAÇÃO </v>
          </cell>
        </row>
        <row r="28">
          <cell r="A28" t="str">
            <v>COTAÇÃO </v>
          </cell>
        </row>
        <row r="29">
          <cell r="A29" t="str">
            <v>COTAÇÃO </v>
          </cell>
        </row>
        <row r="30">
          <cell r="A30" t="str">
            <v>COTAÇÃO </v>
          </cell>
        </row>
        <row r="31">
          <cell r="A31" t="str">
            <v>COTAÇÃO </v>
          </cell>
        </row>
        <row r="32">
          <cell r="A32" t="str">
            <v>COTAÇÃO </v>
          </cell>
        </row>
        <row r="33">
          <cell r="A33" t="str">
            <v>COTAÇÃO </v>
          </cell>
        </row>
        <row r="34">
          <cell r="A34" t="str">
            <v>COTAÇÃO </v>
          </cell>
        </row>
        <row r="35">
          <cell r="A35" t="str">
            <v>SINAPI 97141</v>
          </cell>
        </row>
        <row r="36">
          <cell r="A36" t="str">
            <v>SINAPI 97142</v>
          </cell>
        </row>
        <row r="37">
          <cell r="A37" t="str">
            <v>SINAPI 97143</v>
          </cell>
        </row>
        <row r="38">
          <cell r="A38" t="str">
            <v>SINAPI 97144</v>
          </cell>
        </row>
        <row r="39">
          <cell r="A39" t="str">
            <v>SINAPI 97145</v>
          </cell>
        </row>
        <row r="40">
          <cell r="A40" t="str">
            <v>SINAPI 97146</v>
          </cell>
        </row>
        <row r="41">
          <cell r="A41" t="str">
            <v>SINAPI 97147</v>
          </cell>
        </row>
        <row r="42">
          <cell r="A42" t="str">
            <v>SINAPI 97148</v>
          </cell>
        </row>
        <row r="43">
          <cell r="A43" t="str">
            <v>SINAPI 97149</v>
          </cell>
        </row>
        <row r="44">
          <cell r="A44" t="str">
            <v>SINAPI 97150</v>
          </cell>
        </row>
        <row r="45">
          <cell r="A45" t="str">
            <v>SINAPI 97151</v>
          </cell>
        </row>
        <row r="46">
          <cell r="A46" t="str">
            <v>SINAPI 97152</v>
          </cell>
        </row>
        <row r="47">
          <cell r="A47" t="str">
            <v>SINAPI 97153</v>
          </cell>
        </row>
        <row r="48">
          <cell r="A48" t="str">
            <v>SINAPI 97154</v>
          </cell>
        </row>
        <row r="49">
          <cell r="A49" t="str">
            <v>SINAPI 97155</v>
          </cell>
        </row>
        <row r="50">
          <cell r="A50" t="str">
            <v>SINAPI 97156</v>
          </cell>
        </row>
        <row r="51">
          <cell r="A51" t="str">
            <v>SINAPI 97157</v>
          </cell>
        </row>
        <row r="52">
          <cell r="A52" t="str">
            <v>SINAPI 97158</v>
          </cell>
        </row>
        <row r="53">
          <cell r="A53" t="str">
            <v>SINAPI 97159</v>
          </cell>
        </row>
        <row r="54">
          <cell r="A54" t="str">
            <v>SINAPI 97160</v>
          </cell>
        </row>
        <row r="55">
          <cell r="A55" t="str">
            <v>SINAPI 97161</v>
          </cell>
        </row>
        <row r="56">
          <cell r="A56" t="str">
            <v>SINAPI 97162</v>
          </cell>
        </row>
        <row r="57">
          <cell r="A57" t="str">
            <v>SINAPI 97163</v>
          </cell>
        </row>
        <row r="58">
          <cell r="A58" t="str">
            <v>SINAPI 97164</v>
          </cell>
        </row>
        <row r="59">
          <cell r="A59" t="str">
            <v>SINAPI 97165</v>
          </cell>
        </row>
        <row r="60">
          <cell r="A60" t="str">
            <v>SINAPI 97166</v>
          </cell>
        </row>
        <row r="61">
          <cell r="A61" t="str">
            <v>SINAPI 97167</v>
          </cell>
        </row>
        <row r="62">
          <cell r="A62" t="str">
            <v>SINAPI 97168</v>
          </cell>
        </row>
        <row r="63">
          <cell r="A63" t="str">
            <v>SINAPI 97169</v>
          </cell>
        </row>
        <row r="64">
          <cell r="A64" t="str">
            <v>SINAPI 97170</v>
          </cell>
        </row>
        <row r="65">
          <cell r="A65" t="str">
            <v>SINAPI 97171</v>
          </cell>
        </row>
        <row r="66">
          <cell r="A66" t="str">
            <v>SINAPI 97172</v>
          </cell>
        </row>
        <row r="67">
          <cell r="A67" t="str">
            <v>SINAPI 97173</v>
          </cell>
        </row>
        <row r="68">
          <cell r="A68" t="str">
            <v>SINAPI 97174</v>
          </cell>
        </row>
        <row r="69">
          <cell r="A69" t="str">
            <v>SINAPI 97175</v>
          </cell>
        </row>
        <row r="70">
          <cell r="A70" t="str">
            <v>SINAPI 97176</v>
          </cell>
        </row>
        <row r="71">
          <cell r="A71" t="str">
            <v>SINAPI 97177</v>
          </cell>
        </row>
        <row r="72">
          <cell r="A72" t="str">
            <v>SINAPI 97178</v>
          </cell>
        </row>
        <row r="73">
          <cell r="A73" t="str">
            <v>SINAPI 97179</v>
          </cell>
        </row>
        <row r="74">
          <cell r="A74" t="str">
            <v>SINAPI 97180</v>
          </cell>
        </row>
        <row r="75">
          <cell r="A75" t="str">
            <v>SINAPI 97181</v>
          </cell>
        </row>
        <row r="76">
          <cell r="A76" t="str">
            <v>SINAPI 97182</v>
          </cell>
        </row>
        <row r="77">
          <cell r="A77" t="str">
            <v>SINAPI 97183</v>
          </cell>
        </row>
        <row r="78">
          <cell r="A78" t="str">
            <v>SINAPI 97184</v>
          </cell>
        </row>
        <row r="79">
          <cell r="A79" t="str">
            <v>SINAPI 97185</v>
          </cell>
        </row>
        <row r="80">
          <cell r="A80" t="str">
            <v>SINAPI 97186</v>
          </cell>
        </row>
        <row r="81">
          <cell r="A81" t="str">
            <v>SINAPI 97187</v>
          </cell>
        </row>
        <row r="82">
          <cell r="A82" t="str">
            <v>SINAPI 97188</v>
          </cell>
        </row>
        <row r="83">
          <cell r="A83" t="str">
            <v>SINAPI 97189</v>
          </cell>
        </row>
        <row r="84">
          <cell r="A84" t="str">
            <v>SINAPI 97190</v>
          </cell>
        </row>
        <row r="85">
          <cell r="A85" t="str">
            <v>SINAPI 97191</v>
          </cell>
        </row>
        <row r="86">
          <cell r="A86" t="str">
            <v>SINAPI 97192</v>
          </cell>
        </row>
        <row r="87">
          <cell r="A87" t="str">
            <v>SINAPI 90694</v>
          </cell>
        </row>
        <row r="88">
          <cell r="A88" t="str">
            <v>SINAPI 90695</v>
          </cell>
        </row>
        <row r="89">
          <cell r="A89" t="str">
            <v>SINAPI 90696</v>
          </cell>
        </row>
        <row r="90">
          <cell r="A90" t="str">
            <v>SINAPI 90697</v>
          </cell>
        </row>
        <row r="91">
          <cell r="A91" t="str">
            <v>SINAPI 90698</v>
          </cell>
        </row>
        <row r="92">
          <cell r="A92" t="str">
            <v>SINAPI 90699</v>
          </cell>
        </row>
        <row r="93">
          <cell r="A93" t="str">
            <v>SINAPI 90700</v>
          </cell>
        </row>
        <row r="94">
          <cell r="A94" t="str">
            <v>SINAPI 90701</v>
          </cell>
        </row>
        <row r="95">
          <cell r="A95" t="str">
            <v>SINAPI 90702</v>
          </cell>
        </row>
        <row r="96">
          <cell r="A96" t="str">
            <v>SINAPI 90703</v>
          </cell>
        </row>
        <row r="97">
          <cell r="A97" t="str">
            <v>SINAPI 90704</v>
          </cell>
        </row>
        <row r="98">
          <cell r="A98" t="str">
            <v>SINAPI 90705</v>
          </cell>
        </row>
        <row r="99">
          <cell r="A99" t="str">
            <v>SINAPI 90706</v>
          </cell>
        </row>
        <row r="100">
          <cell r="A100" t="str">
            <v>SINAPI 90708</v>
          </cell>
        </row>
        <row r="101">
          <cell r="A101" t="str">
            <v>SINAPI 90709</v>
          </cell>
        </row>
        <row r="102">
          <cell r="A102" t="str">
            <v>SINAPI 90710</v>
          </cell>
        </row>
        <row r="103">
          <cell r="A103" t="str">
            <v>SINAPI 90711</v>
          </cell>
        </row>
        <row r="104">
          <cell r="A104" t="str">
            <v>SINAPI 90712</v>
          </cell>
        </row>
        <row r="105">
          <cell r="A105" t="str">
            <v>SINAPI 90713</v>
          </cell>
        </row>
        <row r="106">
          <cell r="A106" t="str">
            <v>SINAPI 90714</v>
          </cell>
        </row>
        <row r="107">
          <cell r="A107" t="str">
            <v>SINAPI 90715</v>
          </cell>
        </row>
        <row r="108">
          <cell r="A108" t="str">
            <v>SINAPI 90716</v>
          </cell>
        </row>
        <row r="109">
          <cell r="A109" t="str">
            <v>SINAPI 90717</v>
          </cell>
        </row>
        <row r="110">
          <cell r="A110" t="str">
            <v>SINAPI 90718</v>
          </cell>
        </row>
        <row r="111">
          <cell r="A111" t="str">
            <v>SINAPI 90719</v>
          </cell>
        </row>
        <row r="112">
          <cell r="A112" t="str">
            <v>SINAPI 90720</v>
          </cell>
        </row>
        <row r="113">
          <cell r="A113" t="str">
            <v>SINAPI 90721</v>
          </cell>
        </row>
        <row r="114">
          <cell r="A114" t="str">
            <v>SINAPI 90723</v>
          </cell>
        </row>
        <row r="115">
          <cell r="A115" t="str">
            <v>SINAPI 90724</v>
          </cell>
        </row>
        <row r="116">
          <cell r="A116" t="str">
            <v>SINAPI 90725</v>
          </cell>
        </row>
        <row r="117">
          <cell r="A117" t="str">
            <v>SINAPI 90726</v>
          </cell>
        </row>
        <row r="118">
          <cell r="A118" t="str">
            <v>SINAPI 90727</v>
          </cell>
        </row>
        <row r="119">
          <cell r="A119" t="str">
            <v>SINAPI 90728</v>
          </cell>
        </row>
        <row r="120">
          <cell r="A120" t="str">
            <v>SINAPI 90729</v>
          </cell>
        </row>
        <row r="121">
          <cell r="A121" t="str">
            <v>SINAPI 90730</v>
          </cell>
        </row>
        <row r="122">
          <cell r="A122" t="str">
            <v>SINAPI 90731</v>
          </cell>
        </row>
        <row r="123">
          <cell r="A123" t="str">
            <v>SINAPI 90732</v>
          </cell>
        </row>
        <row r="124">
          <cell r="A124" t="str">
            <v>SINAPI 90733</v>
          </cell>
        </row>
        <row r="125">
          <cell r="A125" t="str">
            <v>SINAPI 90734</v>
          </cell>
        </row>
        <row r="126">
          <cell r="A126" t="str">
            <v>SINAPI 90735</v>
          </cell>
        </row>
        <row r="127">
          <cell r="A127" t="str">
            <v>SINAPI 90736</v>
          </cell>
        </row>
        <row r="128">
          <cell r="A128" t="str">
            <v>SINAPI 90737</v>
          </cell>
        </row>
        <row r="129">
          <cell r="A129" t="str">
            <v>SINAPI 90738</v>
          </cell>
        </row>
        <row r="130">
          <cell r="A130" t="str">
            <v>SINAPI 90739</v>
          </cell>
        </row>
        <row r="131">
          <cell r="A131" t="str">
            <v>SINAPI 90740</v>
          </cell>
        </row>
        <row r="132">
          <cell r="A132" t="str">
            <v>SINAPI 90741</v>
          </cell>
        </row>
        <row r="133">
          <cell r="A133" t="str">
            <v>SINAPI 90742</v>
          </cell>
        </row>
        <row r="134">
          <cell r="A134" t="str">
            <v>SINAPI 90743</v>
          </cell>
        </row>
        <row r="135">
          <cell r="A135" t="str">
            <v>SINAPI 90744</v>
          </cell>
        </row>
        <row r="136">
          <cell r="A136" t="str">
            <v>SINAPI 90745</v>
          </cell>
        </row>
        <row r="137">
          <cell r="A137" t="str">
            <v>SINAPI 90746</v>
          </cell>
        </row>
        <row r="138">
          <cell r="A138" t="str">
            <v>SINAPI 90747</v>
          </cell>
        </row>
        <row r="139">
          <cell r="A139" t="str">
            <v>SINAPI 90748</v>
          </cell>
        </row>
        <row r="140">
          <cell r="A140" t="str">
            <v>SINAPI 90749</v>
          </cell>
        </row>
        <row r="141">
          <cell r="A141" t="str">
            <v>SINAPI 90750</v>
          </cell>
        </row>
        <row r="142">
          <cell r="A142" t="str">
            <v>SINAPI 90751</v>
          </cell>
        </row>
        <row r="143">
          <cell r="A143" t="str">
            <v>SINAPI 90752</v>
          </cell>
        </row>
        <row r="144">
          <cell r="A144" t="str">
            <v>SINAPI 90753</v>
          </cell>
        </row>
        <row r="145">
          <cell r="A145" t="str">
            <v>SINAPI 90754</v>
          </cell>
        </row>
        <row r="146">
          <cell r="A146" t="str">
            <v>SINAPI 90755</v>
          </cell>
        </row>
        <row r="147">
          <cell r="A147" t="str">
            <v>SINAPI 90756</v>
          </cell>
        </row>
        <row r="148">
          <cell r="A148" t="str">
            <v>SINAPI 90757</v>
          </cell>
        </row>
        <row r="149">
          <cell r="A149" t="str">
            <v>SINAPI 90758</v>
          </cell>
        </row>
        <row r="150">
          <cell r="A150" t="str">
            <v>SINAPI 90759</v>
          </cell>
        </row>
        <row r="151">
          <cell r="A151" t="str">
            <v>SINAPI 90760</v>
          </cell>
        </row>
        <row r="152">
          <cell r="A152" t="str">
            <v>SINAPI 90761</v>
          </cell>
        </row>
        <row r="153">
          <cell r="A153" t="str">
            <v>SINAPI 90762</v>
          </cell>
        </row>
        <row r="154">
          <cell r="A154" t="str">
            <v>SINAPI 94869</v>
          </cell>
        </row>
        <row r="155">
          <cell r="A155" t="str">
            <v>SINAPI 94870</v>
          </cell>
        </row>
        <row r="156">
          <cell r="A156" t="str">
            <v>SINAPI 94871</v>
          </cell>
        </row>
        <row r="157">
          <cell r="A157" t="str">
            <v>SINAPI 94872</v>
          </cell>
        </row>
        <row r="158">
          <cell r="A158" t="str">
            <v>SINAPI 94875</v>
          </cell>
        </row>
        <row r="159">
          <cell r="A159" t="str">
            <v>SINAPI 94876</v>
          </cell>
        </row>
        <row r="160">
          <cell r="A160" t="str">
            <v>SINAPI 94878</v>
          </cell>
        </row>
        <row r="161">
          <cell r="A161" t="str">
            <v>SINAPI 94879</v>
          </cell>
        </row>
        <row r="162">
          <cell r="A162" t="str">
            <v>SINAPI 94880</v>
          </cell>
        </row>
        <row r="163">
          <cell r="A163" t="str">
            <v>SINAPI 94881</v>
          </cell>
        </row>
        <row r="164">
          <cell r="A164" t="str">
            <v>SINAPI 94882</v>
          </cell>
        </row>
        <row r="165">
          <cell r="A165" t="str">
            <v>SINAPI 94884</v>
          </cell>
        </row>
        <row r="166">
          <cell r="A166" t="str">
            <v>SINAPI 94885</v>
          </cell>
        </row>
        <row r="167">
          <cell r="A167" t="str">
            <v>SINAPI 94886</v>
          </cell>
        </row>
        <row r="168">
          <cell r="A168" t="str">
            <v>SINAPI 94887</v>
          </cell>
        </row>
        <row r="169">
          <cell r="A169" t="str">
            <v>SINAPI 94888</v>
          </cell>
        </row>
        <row r="170">
          <cell r="A170" t="str">
            <v>SINAPI 94891</v>
          </cell>
        </row>
        <row r="171">
          <cell r="A171" t="str">
            <v>SINAPI 94892</v>
          </cell>
        </row>
        <row r="172">
          <cell r="A172" t="str">
            <v>SINAPI 94894</v>
          </cell>
        </row>
        <row r="173">
          <cell r="A173" t="str">
            <v>SINAPI 94895</v>
          </cell>
        </row>
        <row r="174">
          <cell r="A174" t="str">
            <v>SINAPI 94896</v>
          </cell>
        </row>
        <row r="175">
          <cell r="A175" t="str">
            <v>SINAPI 94897</v>
          </cell>
        </row>
        <row r="176">
          <cell r="A176" t="str">
            <v>SINAPI 94898</v>
          </cell>
        </row>
        <row r="177">
          <cell r="A177" t="str">
            <v>SINAPI 94900</v>
          </cell>
        </row>
        <row r="178">
          <cell r="A178" t="str">
            <v>SINAPI 97121</v>
          </cell>
        </row>
        <row r="179">
          <cell r="A179" t="str">
            <v>SINAPI 97122</v>
          </cell>
        </row>
        <row r="180">
          <cell r="A180" t="str">
            <v>SINAPI 97123</v>
          </cell>
        </row>
        <row r="181">
          <cell r="A181" t="str">
            <v>SINAPI 97124</v>
          </cell>
        </row>
        <row r="182">
          <cell r="A182" t="str">
            <v>SINAPI 97125</v>
          </cell>
        </row>
        <row r="183">
          <cell r="A183" t="str">
            <v>SINAPI 97126</v>
          </cell>
        </row>
        <row r="184">
          <cell r="A184" t="str">
            <v>SINAPI 92833</v>
          </cell>
        </row>
        <row r="185">
          <cell r="A185" t="str">
            <v>SINAPI 92834</v>
          </cell>
        </row>
        <row r="186">
          <cell r="A186" t="str">
            <v>SINAPI 92835</v>
          </cell>
        </row>
        <row r="187">
          <cell r="A187" t="str">
            <v>SINAPI 92836</v>
          </cell>
        </row>
        <row r="188">
          <cell r="A188" t="str">
            <v>SINAPI 92837</v>
          </cell>
        </row>
        <row r="189">
          <cell r="A189" t="str">
            <v>SINAPI 92838</v>
          </cell>
        </row>
        <row r="190">
          <cell r="A190" t="str">
            <v>SINAPI 92839</v>
          </cell>
        </row>
        <row r="191">
          <cell r="A191" t="str">
            <v>SINAPI 92840</v>
          </cell>
        </row>
        <row r="192">
          <cell r="A192" t="str">
            <v>SINAPI 92841</v>
          </cell>
        </row>
        <row r="193">
          <cell r="A193" t="str">
            <v>SINAPI 92842</v>
          </cell>
        </row>
        <row r="194">
          <cell r="A194" t="str">
            <v>SINAPI 92844</v>
          </cell>
        </row>
        <row r="195">
          <cell r="A195" t="str">
            <v>SINAPI 92846</v>
          </cell>
        </row>
        <row r="196">
          <cell r="A196" t="str">
            <v>SINAPI 92847</v>
          </cell>
        </row>
        <row r="197">
          <cell r="A197" t="str">
            <v>SINAPI 92848</v>
          </cell>
        </row>
        <row r="198">
          <cell r="A198" t="str">
            <v>SINAPI 92849</v>
          </cell>
        </row>
        <row r="199">
          <cell r="A199" t="str">
            <v>SINAPI 92850</v>
          </cell>
        </row>
        <row r="200">
          <cell r="A200" t="str">
            <v>SINAPI 92851</v>
          </cell>
        </row>
        <row r="201">
          <cell r="A201" t="str">
            <v>SINAPI 92852</v>
          </cell>
        </row>
        <row r="202">
          <cell r="A202" t="str">
            <v>SINAPI 92853</v>
          </cell>
        </row>
        <row r="203">
          <cell r="A203" t="str">
            <v>SINAPI 92854</v>
          </cell>
        </row>
        <row r="204">
          <cell r="A204" t="str">
            <v>SINAPI 92855</v>
          </cell>
        </row>
        <row r="205">
          <cell r="A205" t="str">
            <v>SINAPI 92856</v>
          </cell>
        </row>
        <row r="206">
          <cell r="A206" t="str">
            <v>SINAPI 92857</v>
          </cell>
        </row>
        <row r="207">
          <cell r="A207" t="str">
            <v>SINAPI 92858</v>
          </cell>
        </row>
        <row r="208">
          <cell r="A208" t="str">
            <v>SINAPI 92860</v>
          </cell>
        </row>
        <row r="209">
          <cell r="A209" t="str">
            <v>SINAPI 92862</v>
          </cell>
        </row>
        <row r="210">
          <cell r="A210" t="str">
            <v>SINAPI 92863</v>
          </cell>
        </row>
        <row r="211">
          <cell r="A211" t="str">
            <v>SINAPI 92864</v>
          </cell>
        </row>
        <row r="212">
          <cell r="A212" t="str">
            <v>SINAPI 92210</v>
          </cell>
        </row>
        <row r="213">
          <cell r="A213" t="str">
            <v>SINAPI 92211</v>
          </cell>
        </row>
        <row r="214">
          <cell r="A214" t="str">
            <v>SINAPI 92212</v>
          </cell>
        </row>
        <row r="215">
          <cell r="A215" t="str">
            <v>SINAPI 92213</v>
          </cell>
        </row>
        <row r="216">
          <cell r="A216" t="str">
            <v>SINAPI 92214</v>
          </cell>
        </row>
        <row r="217">
          <cell r="A217" t="str">
            <v>SINAPI 92215</v>
          </cell>
        </row>
        <row r="218">
          <cell r="A218" t="str">
            <v>SINAPI 92216</v>
          </cell>
        </row>
        <row r="219">
          <cell r="A219" t="str">
            <v>SINAPI 92219</v>
          </cell>
        </row>
        <row r="220">
          <cell r="A220" t="str">
            <v>SINAPI 92220</v>
          </cell>
        </row>
        <row r="221">
          <cell r="A221" t="str">
            <v>SINAPI 92221</v>
          </cell>
        </row>
        <row r="222">
          <cell r="A222" t="str">
            <v>SINAPI 92222</v>
          </cell>
        </row>
        <row r="223">
          <cell r="A223" t="str">
            <v>SINAPI 92223</v>
          </cell>
        </row>
        <row r="224">
          <cell r="A224" t="str">
            <v>SINAPI 92224</v>
          </cell>
        </row>
        <row r="225">
          <cell r="A225" t="str">
            <v>SINAPI 92226</v>
          </cell>
        </row>
        <row r="226">
          <cell r="A226" t="str">
            <v>SINAPI 92808</v>
          </cell>
        </row>
        <row r="227">
          <cell r="A227" t="str">
            <v>SINAPI 92809</v>
          </cell>
        </row>
        <row r="228">
          <cell r="A228" t="str">
            <v>SINAPI 92810</v>
          </cell>
        </row>
        <row r="229">
          <cell r="A229" t="str">
            <v>SINAPI 92811</v>
          </cell>
        </row>
        <row r="230">
          <cell r="A230" t="str">
            <v>SINAPI 92812</v>
          </cell>
        </row>
        <row r="231">
          <cell r="A231" t="str">
            <v>SINAPI 92813</v>
          </cell>
        </row>
        <row r="232">
          <cell r="A232" t="str">
            <v>SINAPI 92814</v>
          </cell>
        </row>
        <row r="233">
          <cell r="A233" t="str">
            <v>SINAPI 92815</v>
          </cell>
        </row>
        <row r="234">
          <cell r="A234" t="str">
            <v>SINAPI 92816</v>
          </cell>
        </row>
        <row r="235">
          <cell r="A235" t="str">
            <v>SINAPI 92817</v>
          </cell>
        </row>
        <row r="236">
          <cell r="A236" t="str">
            <v>SINAPI 92818</v>
          </cell>
        </row>
        <row r="237">
          <cell r="A237" t="str">
            <v>SINAPI 92819</v>
          </cell>
        </row>
        <row r="238">
          <cell r="A238" t="str">
            <v>SINAPI 92820</v>
          </cell>
        </row>
        <row r="239">
          <cell r="A239" t="str">
            <v>SINAPI 92821</v>
          </cell>
        </row>
        <row r="240">
          <cell r="A240" t="str">
            <v>SINAPI 92822</v>
          </cell>
        </row>
        <row r="241">
          <cell r="A241" t="str">
            <v>SINAPI 92824</v>
          </cell>
        </row>
        <row r="242">
          <cell r="A242" t="str">
            <v>SINAPI 92825</v>
          </cell>
        </row>
        <row r="243">
          <cell r="A243" t="str">
            <v>SINAPI 92826</v>
          </cell>
        </row>
        <row r="244">
          <cell r="A244" t="str">
            <v>SINAPI 92827</v>
          </cell>
        </row>
        <row r="245">
          <cell r="A245" t="str">
            <v>SINAPI 92828</v>
          </cell>
        </row>
        <row r="246">
          <cell r="A246" t="str">
            <v>SINAPI 92829</v>
          </cell>
        </row>
        <row r="247">
          <cell r="A247" t="str">
            <v>SINAPI 92830</v>
          </cell>
        </row>
        <row r="248">
          <cell r="A248" t="str">
            <v>SINAPI 92831</v>
          </cell>
        </row>
        <row r="249">
          <cell r="A249" t="str">
            <v>SINAPI 92832</v>
          </cell>
        </row>
        <row r="250">
          <cell r="A250" t="str">
            <v>SINAPI 95565</v>
          </cell>
        </row>
        <row r="251">
          <cell r="A251" t="str">
            <v>SINAPI 95566</v>
          </cell>
        </row>
        <row r="252">
          <cell r="A252" t="str">
            <v>SINAPI 95567</v>
          </cell>
        </row>
        <row r="253">
          <cell r="A253" t="str">
            <v>SINAPI 95568</v>
          </cell>
        </row>
        <row r="254">
          <cell r="A254" t="str">
            <v>SINAPI 95569</v>
          </cell>
        </row>
        <row r="255">
          <cell r="A255" t="str">
            <v>SINAPI 95570</v>
          </cell>
        </row>
        <row r="256">
          <cell r="A256" t="str">
            <v>SINAPI 95571</v>
          </cell>
        </row>
        <row r="257">
          <cell r="A257" t="str">
            <v>SINAPI 95572</v>
          </cell>
        </row>
        <row r="258">
          <cell r="A258" t="str">
            <v>SINAPI 73606</v>
          </cell>
        </row>
        <row r="259">
          <cell r="A259" t="str">
            <v>SINAPI 73607</v>
          </cell>
        </row>
        <row r="260">
          <cell r="A260" t="str">
            <v>SINAPI 83623</v>
          </cell>
        </row>
        <row r="261">
          <cell r="A261" t="str">
            <v>SINAPI 83624</v>
          </cell>
        </row>
        <row r="262">
          <cell r="A262" t="str">
            <v>SINAPI 83626</v>
          </cell>
        </row>
        <row r="263">
          <cell r="A263" t="str">
            <v>SINAPI 83627</v>
          </cell>
        </row>
        <row r="264">
          <cell r="A264" t="str">
            <v>SINAPI 83724</v>
          </cell>
        </row>
        <row r="265">
          <cell r="A265" t="str">
            <v>SINAPI 83725</v>
          </cell>
        </row>
        <row r="266">
          <cell r="A266" t="str">
            <v>SINAPI 83726</v>
          </cell>
        </row>
        <row r="267">
          <cell r="A267" t="str">
            <v>SINAPI 97127</v>
          </cell>
        </row>
        <row r="268">
          <cell r="A268" t="str">
            <v>SINAPI 97128</v>
          </cell>
        </row>
        <row r="269">
          <cell r="A269" t="str">
            <v>SINAPI 97129</v>
          </cell>
        </row>
        <row r="270">
          <cell r="A270" t="str">
            <v>SINAPI 97130</v>
          </cell>
        </row>
        <row r="271">
          <cell r="A271" t="str">
            <v>SINAPI 97131</v>
          </cell>
        </row>
        <row r="272">
          <cell r="A272" t="str">
            <v>SINAPI 97132</v>
          </cell>
        </row>
        <row r="273">
          <cell r="A273" t="str">
            <v>SINAPI 97133</v>
          </cell>
        </row>
        <row r="274">
          <cell r="A274" t="str">
            <v>SINAPI 97134</v>
          </cell>
        </row>
        <row r="275">
          <cell r="A275" t="str">
            <v>SINAPI 97135</v>
          </cell>
        </row>
        <row r="276">
          <cell r="A276" t="str">
            <v>SINAPI 97136</v>
          </cell>
        </row>
        <row r="277">
          <cell r="A277" t="str">
            <v>SINAPI 97137</v>
          </cell>
        </row>
        <row r="278">
          <cell r="A278" t="str">
            <v>SINAPI 97138</v>
          </cell>
        </row>
        <row r="279">
          <cell r="A279" t="str">
            <v>SINAPI 97139</v>
          </cell>
        </row>
        <row r="280">
          <cell r="A280" t="str">
            <v>SINAPI 97140</v>
          </cell>
        </row>
        <row r="281">
          <cell r="A281" t="str">
            <v>SINAPI 83520</v>
          </cell>
        </row>
        <row r="282">
          <cell r="A282" t="str">
            <v>SINAPI 83531</v>
          </cell>
        </row>
        <row r="283">
          <cell r="A283" t="str">
            <v>SINAPI 83535</v>
          </cell>
        </row>
        <row r="284">
          <cell r="A284" t="str">
            <v>SINAPI 92235</v>
          </cell>
        </row>
        <row r="285">
          <cell r="A285" t="str">
            <v>SINAPI 93206</v>
          </cell>
        </row>
        <row r="286">
          <cell r="A286" t="str">
            <v>SINAPI 93207</v>
          </cell>
        </row>
        <row r="287">
          <cell r="A287" t="str">
            <v>SINAPI 93208</v>
          </cell>
        </row>
        <row r="288">
          <cell r="A288" t="str">
            <v>SINAPI 93209</v>
          </cell>
        </row>
        <row r="289">
          <cell r="A289" t="str">
            <v>SINAPI 93210</v>
          </cell>
        </row>
        <row r="290">
          <cell r="A290" t="str">
            <v>SINAPI 93211</v>
          </cell>
        </row>
        <row r="291">
          <cell r="A291" t="str">
            <v>SINAPI 93212</v>
          </cell>
        </row>
        <row r="292">
          <cell r="A292" t="str">
            <v>SINAPI 93213</v>
          </cell>
        </row>
        <row r="293">
          <cell r="A293" t="str">
            <v>SINAPI 93214</v>
          </cell>
        </row>
        <row r="294">
          <cell r="A294" t="str">
            <v>SINAPI 93243</v>
          </cell>
        </row>
        <row r="295">
          <cell r="A295" t="str">
            <v>SINAPI 93582</v>
          </cell>
        </row>
        <row r="296">
          <cell r="A296" t="str">
            <v>SINAPI 93583</v>
          </cell>
        </row>
        <row r="297">
          <cell r="A297" t="str">
            <v>SINAPI 93584</v>
          </cell>
        </row>
        <row r="298">
          <cell r="A298" t="str">
            <v>SINAPI 93585</v>
          </cell>
        </row>
        <row r="299">
          <cell r="A299" t="str">
            <v>SINAPI 98441</v>
          </cell>
        </row>
        <row r="300">
          <cell r="A300" t="str">
            <v>SINAPI 98442</v>
          </cell>
        </row>
        <row r="301">
          <cell r="A301" t="str">
            <v>SINAPI 98443</v>
          </cell>
        </row>
        <row r="302">
          <cell r="A302" t="str">
            <v>SINAPI 98444</v>
          </cell>
        </row>
        <row r="303">
          <cell r="A303" t="str">
            <v>SINAPI 98445</v>
          </cell>
        </row>
        <row r="304">
          <cell r="A304" t="str">
            <v>SINAPI 98446</v>
          </cell>
        </row>
        <row r="305">
          <cell r="A305" t="str">
            <v>SINAPI 98447</v>
          </cell>
        </row>
        <row r="306">
          <cell r="A306" t="str">
            <v>SINAPI 98448</v>
          </cell>
        </row>
        <row r="307">
          <cell r="A307" t="str">
            <v>SINAPI 98449</v>
          </cell>
        </row>
        <row r="308">
          <cell r="A308" t="str">
            <v>SINAPI 98450</v>
          </cell>
        </row>
        <row r="309">
          <cell r="A309" t="str">
            <v>SINAPI 98451</v>
          </cell>
        </row>
        <row r="310">
          <cell r="A310" t="str">
            <v>SINAPI 98452</v>
          </cell>
        </row>
        <row r="311">
          <cell r="A311" t="str">
            <v>SINAPI 98453</v>
          </cell>
        </row>
        <row r="312">
          <cell r="A312" t="str">
            <v>SINAPI 98454</v>
          </cell>
        </row>
        <row r="313">
          <cell r="A313" t="str">
            <v>SINAPI 98455</v>
          </cell>
        </row>
        <row r="314">
          <cell r="A314" t="str">
            <v>SINAPI 98456</v>
          </cell>
        </row>
        <row r="315">
          <cell r="A315" t="str">
            <v>SINAPI 98458</v>
          </cell>
        </row>
        <row r="316">
          <cell r="A316" t="str">
            <v>SINAPI 98459</v>
          </cell>
        </row>
        <row r="317">
          <cell r="A317" t="str">
            <v>SINAPI 98460</v>
          </cell>
        </row>
        <row r="318">
          <cell r="A318" t="str">
            <v>SINAPI 98461</v>
          </cell>
        </row>
        <row r="319">
          <cell r="A319" t="str">
            <v>SINAPI 98462</v>
          </cell>
        </row>
        <row r="320">
          <cell r="A320" t="str">
            <v>SINAPI 74209/1</v>
          </cell>
        </row>
        <row r="321">
          <cell r="A321" t="str">
            <v>SINAPI 5631</v>
          </cell>
        </row>
        <row r="322">
          <cell r="A322" t="str">
            <v>SINAPI 5678</v>
          </cell>
        </row>
        <row r="323">
          <cell r="A323" t="str">
            <v>SINAPI 5680</v>
          </cell>
        </row>
        <row r="324">
          <cell r="A324" t="str">
            <v>SINAPI 5684</v>
          </cell>
        </row>
        <row r="325">
          <cell r="A325" t="str">
            <v>SINAPI 5689</v>
          </cell>
        </row>
        <row r="326">
          <cell r="A326" t="str">
            <v>SINAPI 5795</v>
          </cell>
        </row>
        <row r="327">
          <cell r="A327" t="str">
            <v>SINAPI 5811</v>
          </cell>
        </row>
        <row r="328">
          <cell r="A328" t="str">
            <v>SINAPI 5823</v>
          </cell>
        </row>
        <row r="329">
          <cell r="A329" t="str">
            <v>SINAPI 5824</v>
          </cell>
        </row>
        <row r="330">
          <cell r="A330" t="str">
            <v>SINAPI 5835</v>
          </cell>
        </row>
        <row r="331">
          <cell r="A331" t="str">
            <v>SINAPI 5839</v>
          </cell>
        </row>
        <row r="332">
          <cell r="A332" t="str">
            <v>SINAPI 5843</v>
          </cell>
        </row>
        <row r="333">
          <cell r="A333" t="str">
            <v>SINAPI 5847</v>
          </cell>
        </row>
        <row r="334">
          <cell r="A334" t="str">
            <v>SINAPI 5851</v>
          </cell>
        </row>
        <row r="335">
          <cell r="A335" t="str">
            <v>SINAPI 5855</v>
          </cell>
        </row>
        <row r="336">
          <cell r="A336" t="str">
            <v>SINAPI 5863</v>
          </cell>
        </row>
        <row r="337">
          <cell r="A337" t="str">
            <v>SINAPI 5867</v>
          </cell>
        </row>
        <row r="338">
          <cell r="A338" t="str">
            <v>SINAPI 5875</v>
          </cell>
        </row>
        <row r="339">
          <cell r="A339" t="str">
            <v>SINAPI 5879</v>
          </cell>
        </row>
        <row r="340">
          <cell r="A340" t="str">
            <v>SINAPI 5882</v>
          </cell>
        </row>
        <row r="341">
          <cell r="A341" t="str">
            <v>SINAPI 5890</v>
          </cell>
        </row>
        <row r="342">
          <cell r="A342" t="str">
            <v>SINAPI 5894</v>
          </cell>
        </row>
        <row r="343">
          <cell r="A343" t="str">
            <v>SINAPI 5901</v>
          </cell>
        </row>
        <row r="344">
          <cell r="A344" t="str">
            <v>SINAPI 5909</v>
          </cell>
        </row>
        <row r="345">
          <cell r="A345" t="str">
            <v>SINAPI 5921</v>
          </cell>
        </row>
        <row r="346">
          <cell r="A346" t="str">
            <v>SINAPI 5928</v>
          </cell>
        </row>
        <row r="347">
          <cell r="A347" t="str">
            <v>SINAPI 5932</v>
          </cell>
        </row>
        <row r="348">
          <cell r="A348" t="str">
            <v>SINAPI 5940</v>
          </cell>
        </row>
        <row r="349">
          <cell r="A349" t="str">
            <v>SINAPI 5944</v>
          </cell>
        </row>
        <row r="350">
          <cell r="A350" t="str">
            <v>SINAPI 5953</v>
          </cell>
        </row>
        <row r="351">
          <cell r="A351" t="str">
            <v>SINAPI 6259</v>
          </cell>
        </row>
        <row r="352">
          <cell r="A352" t="str">
            <v>SINAPI 6879</v>
          </cell>
        </row>
        <row r="353">
          <cell r="A353" t="str">
            <v>SINAPI 7030</v>
          </cell>
        </row>
        <row r="354">
          <cell r="A354" t="str">
            <v>SINAPI 7042</v>
          </cell>
        </row>
        <row r="355">
          <cell r="A355" t="str">
            <v>SINAPI 7049</v>
          </cell>
        </row>
        <row r="356">
          <cell r="A356" t="str">
            <v>SINAPI 67826</v>
          </cell>
        </row>
        <row r="357">
          <cell r="A357" t="str">
            <v>SINAPI 73417</v>
          </cell>
        </row>
        <row r="358">
          <cell r="A358" t="str">
            <v>SINAPI 73436</v>
          </cell>
        </row>
        <row r="359">
          <cell r="A359" t="str">
            <v>SINAPI 73467</v>
          </cell>
        </row>
        <row r="360">
          <cell r="A360" t="str">
            <v>SINAPI 73536</v>
          </cell>
        </row>
        <row r="361">
          <cell r="A361" t="str">
            <v>SINAPI 83362</v>
          </cell>
        </row>
        <row r="362">
          <cell r="A362" t="str">
            <v>SINAPI 83765</v>
          </cell>
        </row>
        <row r="363">
          <cell r="A363" t="str">
            <v>SINAPI 87445</v>
          </cell>
        </row>
        <row r="364">
          <cell r="A364" t="str">
            <v>SINAPI 88386</v>
          </cell>
        </row>
        <row r="365">
          <cell r="A365" t="str">
            <v>SINAPI 88393</v>
          </cell>
        </row>
        <row r="366">
          <cell r="A366" t="str">
            <v>SINAPI 88399</v>
          </cell>
        </row>
        <row r="367">
          <cell r="A367" t="str">
            <v>SINAPI 88418</v>
          </cell>
        </row>
        <row r="368">
          <cell r="A368" t="str">
            <v>SINAPI 88433</v>
          </cell>
        </row>
        <row r="369">
          <cell r="A369" t="str">
            <v>SINAPI 88830</v>
          </cell>
        </row>
        <row r="370">
          <cell r="A370" t="str">
            <v>SINAPI 88843</v>
          </cell>
        </row>
        <row r="371">
          <cell r="A371" t="str">
            <v>SINAPI 88907</v>
          </cell>
        </row>
        <row r="372">
          <cell r="A372" t="str">
            <v>SINAPI 89021</v>
          </cell>
        </row>
        <row r="373">
          <cell r="A373" t="str">
            <v>SINAPI 89028</v>
          </cell>
        </row>
        <row r="374">
          <cell r="A374" t="str">
            <v>SINAPI 89032</v>
          </cell>
        </row>
        <row r="375">
          <cell r="A375" t="str">
            <v>SINAPI 89035</v>
          </cell>
        </row>
        <row r="376">
          <cell r="A376" t="str">
            <v>SINAPI 89225</v>
          </cell>
        </row>
        <row r="377">
          <cell r="A377" t="str">
            <v>SINAPI 89234</v>
          </cell>
        </row>
        <row r="378">
          <cell r="A378" t="str">
            <v>SINAPI 89242</v>
          </cell>
        </row>
        <row r="379">
          <cell r="A379" t="str">
            <v>SINAPI 89250</v>
          </cell>
        </row>
        <row r="380">
          <cell r="A380" t="str">
            <v>SINAPI 89257</v>
          </cell>
        </row>
        <row r="381">
          <cell r="A381" t="str">
            <v>SINAPI 89272</v>
          </cell>
        </row>
        <row r="382">
          <cell r="A382" t="str">
            <v>SINAPI 89278</v>
          </cell>
        </row>
        <row r="383">
          <cell r="A383" t="str">
            <v>SINAPI 89843</v>
          </cell>
        </row>
        <row r="384">
          <cell r="A384" t="str">
            <v>SINAPI 89876</v>
          </cell>
        </row>
        <row r="385">
          <cell r="A385" t="str">
            <v>SINAPI 89883</v>
          </cell>
        </row>
        <row r="386">
          <cell r="A386" t="str">
            <v>SINAPI 90586</v>
          </cell>
        </row>
        <row r="387">
          <cell r="A387" t="str">
            <v>SINAPI 90625</v>
          </cell>
        </row>
        <row r="388">
          <cell r="A388" t="str">
            <v>SINAPI 90631</v>
          </cell>
        </row>
        <row r="389">
          <cell r="A389" t="str">
            <v>SINAPI 90637</v>
          </cell>
        </row>
        <row r="390">
          <cell r="A390" t="str">
            <v>SINAPI 90643</v>
          </cell>
        </row>
        <row r="391">
          <cell r="A391" t="str">
            <v>SINAPI 90650</v>
          </cell>
        </row>
        <row r="392">
          <cell r="A392" t="str">
            <v>SINAPI 90656</v>
          </cell>
        </row>
        <row r="393">
          <cell r="A393" t="str">
            <v>SINAPI 90662</v>
          </cell>
        </row>
        <row r="394">
          <cell r="A394" t="str">
            <v>SINAPI 90668</v>
          </cell>
        </row>
        <row r="395">
          <cell r="A395" t="str">
            <v>SINAPI 90674</v>
          </cell>
        </row>
        <row r="396">
          <cell r="A396" t="str">
            <v>SINAPI 90680</v>
          </cell>
        </row>
        <row r="397">
          <cell r="A397" t="str">
            <v>SINAPI 90686</v>
          </cell>
        </row>
        <row r="398">
          <cell r="A398" t="str">
            <v>SINAPI 90692</v>
          </cell>
        </row>
        <row r="399">
          <cell r="A399" t="str">
            <v>SINAPI 90964</v>
          </cell>
        </row>
        <row r="400">
          <cell r="A400" t="str">
            <v>SINAPI 90972</v>
          </cell>
        </row>
        <row r="401">
          <cell r="A401" t="str">
            <v>SINAPI 90979</v>
          </cell>
        </row>
        <row r="402">
          <cell r="A402" t="str">
            <v>SINAPI 90991</v>
          </cell>
        </row>
        <row r="403">
          <cell r="A403" t="str">
            <v>SINAPI 90999</v>
          </cell>
        </row>
        <row r="404">
          <cell r="A404" t="str">
            <v>SINAPI 91031</v>
          </cell>
        </row>
        <row r="405">
          <cell r="A405" t="str">
            <v>SINAPI 91277</v>
          </cell>
        </row>
        <row r="406">
          <cell r="A406" t="str">
            <v>SINAPI 91283</v>
          </cell>
        </row>
        <row r="407">
          <cell r="A407" t="str">
            <v>SINAPI 91386</v>
          </cell>
        </row>
        <row r="408">
          <cell r="A408" t="str">
            <v>SINAPI 91533</v>
          </cell>
        </row>
        <row r="409">
          <cell r="A409" t="str">
            <v>SINAPI 91634</v>
          </cell>
        </row>
        <row r="410">
          <cell r="A410" t="str">
            <v>SINAPI 91645</v>
          </cell>
        </row>
        <row r="411">
          <cell r="A411" t="str">
            <v>SINAPI 91692</v>
          </cell>
        </row>
        <row r="412">
          <cell r="A412" t="str">
            <v>SINAPI 92043</v>
          </cell>
        </row>
        <row r="413">
          <cell r="A413" t="str">
            <v>SINAPI 92106</v>
          </cell>
        </row>
        <row r="414">
          <cell r="A414" t="str">
            <v>SINAPI 92112</v>
          </cell>
        </row>
        <row r="415">
          <cell r="A415" t="str">
            <v>SINAPI 92118</v>
          </cell>
        </row>
        <row r="416">
          <cell r="A416" t="str">
            <v>SINAPI 92138</v>
          </cell>
        </row>
        <row r="417">
          <cell r="A417" t="str">
            <v>SINAPI 92145</v>
          </cell>
        </row>
        <row r="418">
          <cell r="A418" t="str">
            <v>SINAPI 92242</v>
          </cell>
        </row>
        <row r="419">
          <cell r="A419" t="str">
            <v>SINAPI 92716</v>
          </cell>
        </row>
        <row r="420">
          <cell r="A420" t="str">
            <v>SINAPI 92960</v>
          </cell>
        </row>
        <row r="421">
          <cell r="A421" t="str">
            <v>SINAPI 92966</v>
          </cell>
        </row>
        <row r="422">
          <cell r="A422" t="str">
            <v>SINAPI 93224</v>
          </cell>
        </row>
        <row r="423">
          <cell r="A423" t="str">
            <v>SINAPI 93233</v>
          </cell>
        </row>
        <row r="424">
          <cell r="A424" t="str">
            <v>SINAPI 93272</v>
          </cell>
        </row>
        <row r="425">
          <cell r="A425" t="str">
            <v>SINAPI 93281</v>
          </cell>
        </row>
        <row r="426">
          <cell r="A426" t="str">
            <v>SINAPI 93287</v>
          </cell>
        </row>
        <row r="427">
          <cell r="A427" t="str">
            <v>SINAPI 93402</v>
          </cell>
        </row>
        <row r="428">
          <cell r="A428" t="str">
            <v>SINAPI 93408</v>
          </cell>
        </row>
        <row r="429">
          <cell r="A429" t="str">
            <v>SINAPI 93415</v>
          </cell>
        </row>
        <row r="430">
          <cell r="A430" t="str">
            <v>SINAPI 93421</v>
          </cell>
        </row>
        <row r="431">
          <cell r="A431" t="str">
            <v>SINAPI 93427</v>
          </cell>
        </row>
        <row r="432">
          <cell r="A432" t="str">
            <v>SINAPI 93433</v>
          </cell>
        </row>
        <row r="433">
          <cell r="A433" t="str">
            <v>SINAPI 93439</v>
          </cell>
        </row>
        <row r="434">
          <cell r="A434" t="str">
            <v>SINAPI 95121</v>
          </cell>
        </row>
        <row r="435">
          <cell r="A435" t="str">
            <v>SINAPI 95127</v>
          </cell>
        </row>
        <row r="436">
          <cell r="A436" t="str">
            <v>SINAPI 95133</v>
          </cell>
        </row>
        <row r="437">
          <cell r="A437" t="str">
            <v>SINAPI 95139</v>
          </cell>
        </row>
        <row r="438">
          <cell r="A438" t="str">
            <v>SINAPI 95212</v>
          </cell>
        </row>
        <row r="439">
          <cell r="A439" t="str">
            <v>SINAPI 95218</v>
          </cell>
        </row>
        <row r="440">
          <cell r="A440" t="str">
            <v>SINAPI 95258</v>
          </cell>
        </row>
        <row r="441">
          <cell r="A441" t="str">
            <v>SINAPI 95264</v>
          </cell>
        </row>
        <row r="442">
          <cell r="A442" t="str">
            <v>SINAPI 95270</v>
          </cell>
        </row>
        <row r="443">
          <cell r="A443" t="str">
            <v>SINAPI 95276</v>
          </cell>
        </row>
        <row r="444">
          <cell r="A444" t="str">
            <v>SINAPI 95282</v>
          </cell>
        </row>
        <row r="445">
          <cell r="A445" t="str">
            <v>SINAPI 95620</v>
          </cell>
        </row>
        <row r="446">
          <cell r="A446" t="str">
            <v>SINAPI 95631</v>
          </cell>
        </row>
        <row r="447">
          <cell r="A447" t="str">
            <v>SINAPI 95702</v>
          </cell>
        </row>
        <row r="448">
          <cell r="A448" t="str">
            <v>SINAPI 95708</v>
          </cell>
        </row>
        <row r="449">
          <cell r="A449" t="str">
            <v>SINAPI 95714</v>
          </cell>
        </row>
        <row r="450">
          <cell r="A450" t="str">
            <v>SINAPI 95720</v>
          </cell>
        </row>
        <row r="451">
          <cell r="A451" t="str">
            <v>SINAPI 95872</v>
          </cell>
        </row>
        <row r="452">
          <cell r="A452" t="str">
            <v>SINAPI 96013</v>
          </cell>
        </row>
        <row r="453">
          <cell r="A453" t="str">
            <v>SINAPI 96020</v>
          </cell>
        </row>
        <row r="454">
          <cell r="A454" t="str">
            <v>SINAPI 96028</v>
          </cell>
        </row>
        <row r="455">
          <cell r="A455" t="str">
            <v>SINAPI 96035</v>
          </cell>
        </row>
        <row r="456">
          <cell r="A456" t="str">
            <v>SINAPI 96157</v>
          </cell>
        </row>
        <row r="457">
          <cell r="A457" t="str">
            <v>SINAPI 96158</v>
          </cell>
        </row>
        <row r="458">
          <cell r="A458" t="str">
            <v>SINAPI 96245</v>
          </cell>
        </row>
        <row r="459">
          <cell r="A459" t="str">
            <v>SINAPI 96303</v>
          </cell>
        </row>
        <row r="460">
          <cell r="A460" t="str">
            <v>SINAPI 96309</v>
          </cell>
        </row>
        <row r="461">
          <cell r="A461" t="str">
            <v>SINAPI 96463</v>
          </cell>
        </row>
        <row r="462">
          <cell r="A462" t="str">
            <v>SINAPI 98764</v>
          </cell>
        </row>
        <row r="463">
          <cell r="A463" t="str">
            <v>SINAPI 99833</v>
          </cell>
        </row>
        <row r="464">
          <cell r="A464" t="str">
            <v>SINAPI 5632</v>
          </cell>
        </row>
        <row r="465">
          <cell r="A465" t="str">
            <v>SINAPI 5679</v>
          </cell>
        </row>
        <row r="466">
          <cell r="A466" t="str">
            <v>SINAPI 5681</v>
          </cell>
        </row>
        <row r="467">
          <cell r="A467" t="str">
            <v>SINAPI 5685</v>
          </cell>
        </row>
        <row r="468">
          <cell r="A468" t="str">
            <v>SINAPI 5690</v>
          </cell>
        </row>
        <row r="469">
          <cell r="A469" t="str">
            <v>SINAPI 5806</v>
          </cell>
        </row>
        <row r="470">
          <cell r="A470" t="str">
            <v>SINAPI 5826</v>
          </cell>
        </row>
        <row r="471">
          <cell r="A471" t="str">
            <v>SINAPI 5829</v>
          </cell>
        </row>
        <row r="472">
          <cell r="A472" t="str">
            <v>SINAPI 5837</v>
          </cell>
        </row>
        <row r="473">
          <cell r="A473" t="str">
            <v>SINAPI 5841</v>
          </cell>
        </row>
        <row r="474">
          <cell r="A474" t="str">
            <v>SINAPI 5845</v>
          </cell>
        </row>
        <row r="475">
          <cell r="A475" t="str">
            <v>SINAPI 5849</v>
          </cell>
        </row>
        <row r="476">
          <cell r="A476" t="str">
            <v>SINAPI 5853</v>
          </cell>
        </row>
        <row r="477">
          <cell r="A477" t="str">
            <v>SINAPI 5857</v>
          </cell>
        </row>
        <row r="478">
          <cell r="A478" t="str">
            <v>SINAPI 5865</v>
          </cell>
        </row>
        <row r="479">
          <cell r="A479" t="str">
            <v>SINAPI 5869</v>
          </cell>
        </row>
        <row r="480">
          <cell r="A480" t="str">
            <v>SINAPI 5877</v>
          </cell>
        </row>
        <row r="481">
          <cell r="A481" t="str">
            <v>SINAPI 5881</v>
          </cell>
        </row>
        <row r="482">
          <cell r="A482" t="str">
            <v>SINAPI 5884</v>
          </cell>
        </row>
        <row r="483">
          <cell r="A483" t="str">
            <v>SINAPI 5892</v>
          </cell>
        </row>
        <row r="484">
          <cell r="A484" t="str">
            <v>SINAPI 5896</v>
          </cell>
        </row>
        <row r="485">
          <cell r="A485" t="str">
            <v>SINAPI 5903</v>
          </cell>
        </row>
        <row r="486">
          <cell r="A486" t="str">
            <v>SINAPI 5911</v>
          </cell>
        </row>
        <row r="487">
          <cell r="A487" t="str">
            <v>SINAPI 5923</v>
          </cell>
        </row>
        <row r="488">
          <cell r="A488" t="str">
            <v>SINAPI 5930</v>
          </cell>
        </row>
        <row r="489">
          <cell r="A489" t="str">
            <v>SINAPI 5934</v>
          </cell>
        </row>
        <row r="490">
          <cell r="A490" t="str">
            <v>SINAPI 5942</v>
          </cell>
        </row>
        <row r="491">
          <cell r="A491" t="str">
            <v>SINAPI 5946</v>
          </cell>
        </row>
        <row r="492">
          <cell r="A492" t="str">
            <v>SINAPI 5952</v>
          </cell>
        </row>
        <row r="493">
          <cell r="A493" t="str">
            <v>SINAPI 5954</v>
          </cell>
        </row>
        <row r="494">
          <cell r="A494" t="str">
            <v>SINAPI 5961</v>
          </cell>
        </row>
        <row r="495">
          <cell r="A495" t="str">
            <v>SINAPI 6260</v>
          </cell>
        </row>
        <row r="496">
          <cell r="A496" t="str">
            <v>SINAPI 6880</v>
          </cell>
        </row>
        <row r="497">
          <cell r="A497" t="str">
            <v>SINAPI 7031</v>
          </cell>
        </row>
        <row r="498">
          <cell r="A498" t="str">
            <v>SINAPI 7043</v>
          </cell>
        </row>
        <row r="499">
          <cell r="A499" t="str">
            <v>SINAPI 7050</v>
          </cell>
        </row>
        <row r="500">
          <cell r="A500" t="str">
            <v>SINAPI 67827</v>
          </cell>
        </row>
        <row r="501">
          <cell r="A501" t="str">
            <v>SINAPI 73395</v>
          </cell>
        </row>
        <row r="502">
          <cell r="A502" t="str">
            <v>SINAPI 83766</v>
          </cell>
        </row>
        <row r="503">
          <cell r="A503" t="str">
            <v>SINAPI 84013</v>
          </cell>
        </row>
        <row r="504">
          <cell r="A504" t="str">
            <v>SINAPI 87446</v>
          </cell>
        </row>
        <row r="505">
          <cell r="A505" t="str">
            <v>SINAPI 88392</v>
          </cell>
        </row>
        <row r="506">
          <cell r="A506" t="str">
            <v>SINAPI 88398</v>
          </cell>
        </row>
        <row r="507">
          <cell r="A507" t="str">
            <v>SINAPI 88404</v>
          </cell>
        </row>
        <row r="508">
          <cell r="A508" t="str">
            <v>SINAPI 88430</v>
          </cell>
        </row>
        <row r="509">
          <cell r="A509" t="str">
            <v>SINAPI 88438</v>
          </cell>
        </row>
        <row r="510">
          <cell r="A510" t="str">
            <v>SINAPI 88831</v>
          </cell>
        </row>
        <row r="511">
          <cell r="A511" t="str">
            <v>SINAPI 88844</v>
          </cell>
        </row>
        <row r="512">
          <cell r="A512" t="str">
            <v>SINAPI 88908</v>
          </cell>
        </row>
        <row r="513">
          <cell r="A513" t="str">
            <v>SINAPI 89022</v>
          </cell>
        </row>
        <row r="514">
          <cell r="A514" t="str">
            <v>SINAPI 89027</v>
          </cell>
        </row>
        <row r="515">
          <cell r="A515" t="str">
            <v>SINAPI 89031</v>
          </cell>
        </row>
        <row r="516">
          <cell r="A516" t="str">
            <v>SINAPI 89036</v>
          </cell>
        </row>
        <row r="517">
          <cell r="A517" t="str">
            <v>SINAPI 89218</v>
          </cell>
        </row>
        <row r="518">
          <cell r="A518" t="str">
            <v>SINAPI 89226</v>
          </cell>
        </row>
        <row r="519">
          <cell r="A519" t="str">
            <v>SINAPI 89235</v>
          </cell>
        </row>
        <row r="520">
          <cell r="A520" t="str">
            <v>SINAPI 89243</v>
          </cell>
        </row>
        <row r="521">
          <cell r="A521" t="str">
            <v>SINAPI 89251</v>
          </cell>
        </row>
        <row r="522">
          <cell r="A522" t="str">
            <v>SINAPI 89258</v>
          </cell>
        </row>
        <row r="523">
          <cell r="A523" t="str">
            <v>SINAPI 89273</v>
          </cell>
        </row>
        <row r="524">
          <cell r="A524" t="str">
            <v>SINAPI 89279</v>
          </cell>
        </row>
        <row r="525">
          <cell r="A525" t="str">
            <v>SINAPI 89877</v>
          </cell>
        </row>
        <row r="526">
          <cell r="A526" t="str">
            <v>SINAPI 89884</v>
          </cell>
        </row>
        <row r="527">
          <cell r="A527" t="str">
            <v>SINAPI 90587</v>
          </cell>
        </row>
        <row r="528">
          <cell r="A528" t="str">
            <v>SINAPI 90626</v>
          </cell>
        </row>
        <row r="529">
          <cell r="A529" t="str">
            <v>SINAPI 90632</v>
          </cell>
        </row>
        <row r="530">
          <cell r="A530" t="str">
            <v>SINAPI 90638</v>
          </cell>
        </row>
        <row r="531">
          <cell r="A531" t="str">
            <v>SINAPI 90644</v>
          </cell>
        </row>
        <row r="532">
          <cell r="A532" t="str">
            <v>SINAPI 90651</v>
          </cell>
        </row>
        <row r="533">
          <cell r="A533" t="str">
            <v>SINAPI 90657</v>
          </cell>
        </row>
        <row r="534">
          <cell r="A534" t="str">
            <v>SINAPI 90663</v>
          </cell>
        </row>
        <row r="535">
          <cell r="A535" t="str">
            <v>SINAPI 90669</v>
          </cell>
        </row>
        <row r="536">
          <cell r="A536" t="str">
            <v>SINAPI 90675</v>
          </cell>
        </row>
        <row r="537">
          <cell r="A537" t="str">
            <v>SINAPI 90681</v>
          </cell>
        </row>
        <row r="538">
          <cell r="A538" t="str">
            <v>SINAPI 90687</v>
          </cell>
        </row>
        <row r="539">
          <cell r="A539" t="str">
            <v>SINAPI 90693</v>
          </cell>
        </row>
        <row r="540">
          <cell r="A540" t="str">
            <v>SINAPI 90965</v>
          </cell>
        </row>
        <row r="541">
          <cell r="A541" t="str">
            <v>SINAPI 90973</v>
          </cell>
        </row>
        <row r="542">
          <cell r="A542" t="str">
            <v>SINAPI 90982</v>
          </cell>
        </row>
        <row r="543">
          <cell r="A543" t="str">
            <v>SINAPI 91001</v>
          </cell>
        </row>
        <row r="544">
          <cell r="A544" t="str">
            <v>SINAPI 91032</v>
          </cell>
        </row>
        <row r="545">
          <cell r="A545" t="str">
            <v>SINAPI 91278</v>
          </cell>
        </row>
        <row r="546">
          <cell r="A546" t="str">
            <v>SINAPI 91285</v>
          </cell>
        </row>
        <row r="547">
          <cell r="A547" t="str">
            <v>SINAPI 91387</v>
          </cell>
        </row>
        <row r="548">
          <cell r="A548" t="str">
            <v>SINAPI 91395</v>
          </cell>
        </row>
        <row r="549">
          <cell r="A549" t="str">
            <v>SINAPI 91486</v>
          </cell>
        </row>
        <row r="550">
          <cell r="A550" t="str">
            <v>SINAPI 91534</v>
          </cell>
        </row>
        <row r="551">
          <cell r="A551" t="str">
            <v>SINAPI 91635</v>
          </cell>
        </row>
        <row r="552">
          <cell r="A552" t="str">
            <v>SINAPI 91646</v>
          </cell>
        </row>
        <row r="553">
          <cell r="A553" t="str">
            <v>SINAPI 91693</v>
          </cell>
        </row>
        <row r="554">
          <cell r="A554" t="str">
            <v>SINAPI 92044</v>
          </cell>
        </row>
        <row r="555">
          <cell r="A555" t="str">
            <v>SINAPI 92107</v>
          </cell>
        </row>
        <row r="556">
          <cell r="A556" t="str">
            <v>SINAPI 92113</v>
          </cell>
        </row>
        <row r="557">
          <cell r="A557" t="str">
            <v>SINAPI 92119</v>
          </cell>
        </row>
        <row r="558">
          <cell r="A558" t="str">
            <v>SINAPI 92139</v>
          </cell>
        </row>
        <row r="559">
          <cell r="A559" t="str">
            <v>SINAPI 92146</v>
          </cell>
        </row>
        <row r="560">
          <cell r="A560" t="str">
            <v>SINAPI 92243</v>
          </cell>
        </row>
        <row r="561">
          <cell r="A561" t="str">
            <v>SINAPI 92717</v>
          </cell>
        </row>
        <row r="562">
          <cell r="A562" t="str">
            <v>SINAPI 92961</v>
          </cell>
        </row>
        <row r="563">
          <cell r="A563" t="str">
            <v>SINAPI 92967</v>
          </cell>
        </row>
        <row r="564">
          <cell r="A564" t="str">
            <v>SINAPI 93225</v>
          </cell>
        </row>
        <row r="565">
          <cell r="A565" t="str">
            <v>SINAPI 93234</v>
          </cell>
        </row>
        <row r="566">
          <cell r="A566" t="str">
            <v>SINAPI 93244</v>
          </cell>
        </row>
        <row r="567">
          <cell r="A567" t="str">
            <v>SINAPI 93274</v>
          </cell>
        </row>
        <row r="568">
          <cell r="A568" t="str">
            <v>SINAPI 93282</v>
          </cell>
        </row>
        <row r="569">
          <cell r="A569" t="str">
            <v>SINAPI 93288</v>
          </cell>
        </row>
        <row r="570">
          <cell r="A570" t="str">
            <v>SINAPI 93403</v>
          </cell>
        </row>
        <row r="571">
          <cell r="A571" t="str">
            <v>SINAPI 93409</v>
          </cell>
        </row>
        <row r="572">
          <cell r="A572" t="str">
            <v>SINAPI 93416</v>
          </cell>
        </row>
        <row r="573">
          <cell r="A573" t="str">
            <v>SINAPI 93422</v>
          </cell>
        </row>
        <row r="574">
          <cell r="A574" t="str">
            <v>SINAPI 93428</v>
          </cell>
        </row>
        <row r="575">
          <cell r="A575" t="str">
            <v>SINAPI 93434</v>
          </cell>
        </row>
        <row r="576">
          <cell r="A576" t="str">
            <v>SINAPI 93440</v>
          </cell>
        </row>
        <row r="577">
          <cell r="A577" t="str">
            <v>SINAPI 95122</v>
          </cell>
        </row>
        <row r="578">
          <cell r="A578" t="str">
            <v>SINAPI 95128</v>
          </cell>
        </row>
        <row r="579">
          <cell r="A579" t="str">
            <v>SINAPI 95140</v>
          </cell>
        </row>
        <row r="580">
          <cell r="A580" t="str">
            <v>SINAPI 95213</v>
          </cell>
        </row>
        <row r="581">
          <cell r="A581" t="str">
            <v>SINAPI 95219</v>
          </cell>
        </row>
        <row r="582">
          <cell r="A582" t="str">
            <v>SINAPI 95259</v>
          </cell>
        </row>
        <row r="583">
          <cell r="A583" t="str">
            <v>SINAPI 95265</v>
          </cell>
        </row>
        <row r="584">
          <cell r="A584" t="str">
            <v>SINAPI 95271</v>
          </cell>
        </row>
        <row r="585">
          <cell r="A585" t="str">
            <v>SINAPI 95277</v>
          </cell>
        </row>
        <row r="586">
          <cell r="A586" t="str">
            <v>SINAPI 95283</v>
          </cell>
        </row>
        <row r="587">
          <cell r="A587" t="str">
            <v>SINAPI 95621</v>
          </cell>
        </row>
        <row r="588">
          <cell r="A588" t="str">
            <v>SINAPI 95632</v>
          </cell>
        </row>
        <row r="589">
          <cell r="A589" t="str">
            <v>SINAPI 95703</v>
          </cell>
        </row>
        <row r="590">
          <cell r="A590" t="str">
            <v>SINAPI 95709</v>
          </cell>
        </row>
        <row r="591">
          <cell r="A591" t="str">
            <v>SINAPI 95715</v>
          </cell>
        </row>
        <row r="592">
          <cell r="A592" t="str">
            <v>SINAPI 95721</v>
          </cell>
        </row>
        <row r="593">
          <cell r="A593" t="str">
            <v>SINAPI 95873</v>
          </cell>
        </row>
        <row r="594">
          <cell r="A594" t="str">
            <v>SINAPI 96014</v>
          </cell>
        </row>
        <row r="595">
          <cell r="A595" t="str">
            <v>SINAPI 96021</v>
          </cell>
        </row>
        <row r="596">
          <cell r="A596" t="str">
            <v>SINAPI 96029</v>
          </cell>
        </row>
        <row r="597">
          <cell r="A597" t="str">
            <v>SINAPI 96036</v>
          </cell>
        </row>
        <row r="598">
          <cell r="A598" t="str">
            <v>SINAPI 96155</v>
          </cell>
        </row>
        <row r="599">
          <cell r="A599" t="str">
            <v>SINAPI 96156</v>
          </cell>
        </row>
        <row r="600">
          <cell r="A600" t="str">
            <v>SINAPI 96159</v>
          </cell>
        </row>
        <row r="601">
          <cell r="A601" t="str">
            <v>SINAPI 96246</v>
          </cell>
        </row>
        <row r="602">
          <cell r="A602" t="str">
            <v>SINAPI 96302</v>
          </cell>
        </row>
        <row r="603">
          <cell r="A603" t="str">
            <v>SINAPI 96308</v>
          </cell>
        </row>
        <row r="604">
          <cell r="A604" t="str">
            <v>SINAPI 96464</v>
          </cell>
        </row>
        <row r="605">
          <cell r="A605" t="str">
            <v>SINAPI 98765</v>
          </cell>
        </row>
        <row r="606">
          <cell r="A606" t="str">
            <v>SINAPI 99834</v>
          </cell>
        </row>
        <row r="607">
          <cell r="A607" t="str">
            <v>SINAPI 5089</v>
          </cell>
        </row>
        <row r="608">
          <cell r="A608" t="str">
            <v>SINAPI 5627</v>
          </cell>
        </row>
        <row r="609">
          <cell r="A609" t="str">
            <v>SINAPI 5628</v>
          </cell>
        </row>
        <row r="610">
          <cell r="A610" t="str">
            <v>SINAPI 5629</v>
          </cell>
        </row>
        <row r="611">
          <cell r="A611" t="str">
            <v>SINAPI 5630</v>
          </cell>
        </row>
        <row r="612">
          <cell r="A612" t="str">
            <v>SINAPI 5658</v>
          </cell>
        </row>
        <row r="613">
          <cell r="A613" t="str">
            <v>SINAPI 5664</v>
          </cell>
        </row>
        <row r="614">
          <cell r="A614" t="str">
            <v>SINAPI 5667</v>
          </cell>
        </row>
        <row r="615">
          <cell r="A615" t="str">
            <v>SINAPI 5668</v>
          </cell>
        </row>
        <row r="616">
          <cell r="A616" t="str">
            <v>SINAPI 5674</v>
          </cell>
        </row>
        <row r="617">
          <cell r="A617" t="str">
            <v>SINAPI 5692</v>
          </cell>
        </row>
        <row r="618">
          <cell r="A618" t="str">
            <v>SINAPI 5693</v>
          </cell>
        </row>
        <row r="619">
          <cell r="A619" t="str">
            <v>SINAPI 5695</v>
          </cell>
        </row>
        <row r="620">
          <cell r="A620" t="str">
            <v>SINAPI 5703</v>
          </cell>
        </row>
        <row r="621">
          <cell r="A621" t="str">
            <v>SINAPI 5705</v>
          </cell>
        </row>
        <row r="622">
          <cell r="A622" t="str">
            <v>SINAPI 5707</v>
          </cell>
        </row>
        <row r="623">
          <cell r="A623" t="str">
            <v>SINAPI 5710</v>
          </cell>
        </row>
        <row r="624">
          <cell r="A624" t="str">
            <v>SINAPI 5711</v>
          </cell>
        </row>
        <row r="625">
          <cell r="A625" t="str">
            <v>SINAPI 5714</v>
          </cell>
        </row>
        <row r="626">
          <cell r="A626" t="str">
            <v>SINAPI 5715</v>
          </cell>
        </row>
        <row r="627">
          <cell r="A627" t="str">
            <v>SINAPI 5718</v>
          </cell>
        </row>
        <row r="628">
          <cell r="A628" t="str">
            <v>SINAPI 5721</v>
          </cell>
        </row>
        <row r="629">
          <cell r="A629" t="str">
            <v>SINAPI 5722</v>
          </cell>
        </row>
        <row r="630">
          <cell r="A630" t="str">
            <v>SINAPI 5724</v>
          </cell>
        </row>
        <row r="631">
          <cell r="A631" t="str">
            <v>SINAPI 5727</v>
          </cell>
        </row>
        <row r="632">
          <cell r="A632" t="str">
            <v>SINAPI 5729</v>
          </cell>
        </row>
        <row r="633">
          <cell r="A633" t="str">
            <v>SINAPI 5730</v>
          </cell>
        </row>
        <row r="634">
          <cell r="A634" t="str">
            <v>SINAPI 5735</v>
          </cell>
        </row>
        <row r="635">
          <cell r="A635" t="str">
            <v>SINAPI 5736</v>
          </cell>
        </row>
        <row r="636">
          <cell r="A636" t="str">
            <v>SINAPI 5738</v>
          </cell>
        </row>
        <row r="637">
          <cell r="A637" t="str">
            <v>SINAPI 5739</v>
          </cell>
        </row>
        <row r="638">
          <cell r="A638" t="str">
            <v>SINAPI 5741</v>
          </cell>
        </row>
        <row r="639">
          <cell r="A639" t="str">
            <v>SINAPI 5742</v>
          </cell>
        </row>
        <row r="640">
          <cell r="A640" t="str">
            <v>SINAPI 5747</v>
          </cell>
        </row>
        <row r="641">
          <cell r="A641" t="str">
            <v>SINAPI 5751</v>
          </cell>
        </row>
        <row r="642">
          <cell r="A642" t="str">
            <v>SINAPI 5754</v>
          </cell>
        </row>
        <row r="643">
          <cell r="A643" t="str">
            <v>SINAPI 5763</v>
          </cell>
        </row>
        <row r="644">
          <cell r="A644" t="str">
            <v>SINAPI 5765</v>
          </cell>
        </row>
        <row r="645">
          <cell r="A645" t="str">
            <v>SINAPI 5766</v>
          </cell>
        </row>
        <row r="646">
          <cell r="A646" t="str">
            <v>SINAPI 5779</v>
          </cell>
        </row>
        <row r="647">
          <cell r="A647" t="str">
            <v>SINAPI 5787</v>
          </cell>
        </row>
        <row r="648">
          <cell r="A648" t="str">
            <v>SINAPI 5797</v>
          </cell>
        </row>
        <row r="649">
          <cell r="A649" t="str">
            <v>SINAPI 5800</v>
          </cell>
        </row>
        <row r="650">
          <cell r="A650" t="str">
            <v>SINAPI 7032</v>
          </cell>
        </row>
        <row r="651">
          <cell r="A651" t="str">
            <v>SINAPI 7033</v>
          </cell>
        </row>
        <row r="652">
          <cell r="A652" t="str">
            <v>SINAPI 7034</v>
          </cell>
        </row>
        <row r="653">
          <cell r="A653" t="str">
            <v>SINAPI 7035</v>
          </cell>
        </row>
        <row r="654">
          <cell r="A654" t="str">
            <v>SINAPI 7038</v>
          </cell>
        </row>
        <row r="655">
          <cell r="A655" t="str">
            <v>SINAPI 7039</v>
          </cell>
        </row>
        <row r="656">
          <cell r="A656" t="str">
            <v>SINAPI 7040</v>
          </cell>
        </row>
        <row r="657">
          <cell r="A657" t="str">
            <v>SINAPI 7044</v>
          </cell>
        </row>
        <row r="658">
          <cell r="A658" t="str">
            <v>SINAPI 7045</v>
          </cell>
        </row>
        <row r="659">
          <cell r="A659" t="str">
            <v>SINAPI 7046</v>
          </cell>
        </row>
        <row r="660">
          <cell r="A660" t="str">
            <v>SINAPI 7047</v>
          </cell>
        </row>
        <row r="661">
          <cell r="A661" t="str">
            <v>SINAPI 7051</v>
          </cell>
        </row>
        <row r="662">
          <cell r="A662" t="str">
            <v>SINAPI 7052</v>
          </cell>
        </row>
        <row r="663">
          <cell r="A663" t="str">
            <v>SINAPI 7053</v>
          </cell>
        </row>
        <row r="664">
          <cell r="A664" t="str">
            <v>SINAPI 7054</v>
          </cell>
        </row>
        <row r="665">
          <cell r="A665" t="str">
            <v>SINAPI 7058</v>
          </cell>
        </row>
        <row r="666">
          <cell r="A666" t="str">
            <v>SINAPI 7059</v>
          </cell>
        </row>
        <row r="667">
          <cell r="A667" t="str">
            <v>SINAPI 7060</v>
          </cell>
        </row>
        <row r="668">
          <cell r="A668" t="str">
            <v>SINAPI 7061</v>
          </cell>
        </row>
        <row r="669">
          <cell r="A669" t="str">
            <v>SINAPI 7063</v>
          </cell>
        </row>
        <row r="670">
          <cell r="A670" t="str">
            <v>SINAPI 7064</v>
          </cell>
        </row>
        <row r="671">
          <cell r="A671" t="str">
            <v>SINAPI 7065</v>
          </cell>
        </row>
        <row r="672">
          <cell r="A672" t="str">
            <v>SINAPI 7066</v>
          </cell>
        </row>
        <row r="673">
          <cell r="A673" t="str">
            <v>SINAPI 53786</v>
          </cell>
        </row>
        <row r="674">
          <cell r="A674" t="str">
            <v>SINAPI 53788</v>
          </cell>
        </row>
        <row r="675">
          <cell r="A675" t="str">
            <v>SINAPI 53792</v>
          </cell>
        </row>
        <row r="676">
          <cell r="A676" t="str">
            <v>SINAPI 53794</v>
          </cell>
        </row>
        <row r="677">
          <cell r="A677" t="str">
            <v>SINAPI 53797</v>
          </cell>
        </row>
        <row r="678">
          <cell r="A678" t="str">
            <v>SINAPI 53804</v>
          </cell>
        </row>
        <row r="679">
          <cell r="A679" t="str">
            <v>SINAPI 53806</v>
          </cell>
        </row>
        <row r="680">
          <cell r="A680" t="str">
            <v>SINAPI 53810</v>
          </cell>
        </row>
        <row r="681">
          <cell r="A681" t="str">
            <v>SINAPI 53814</v>
          </cell>
        </row>
        <row r="682">
          <cell r="A682" t="str">
            <v>SINAPI 53817</v>
          </cell>
        </row>
        <row r="683">
          <cell r="A683" t="str">
            <v>SINAPI 53818</v>
          </cell>
        </row>
        <row r="684">
          <cell r="A684" t="str">
            <v>SINAPI 53827</v>
          </cell>
        </row>
        <row r="685">
          <cell r="A685" t="str">
            <v>SINAPI 53829</v>
          </cell>
        </row>
        <row r="686">
          <cell r="A686" t="str">
            <v>SINAPI 53831</v>
          </cell>
        </row>
        <row r="687">
          <cell r="A687" t="str">
            <v>SINAPI 53840</v>
          </cell>
        </row>
        <row r="688">
          <cell r="A688" t="str">
            <v>SINAPI 53841</v>
          </cell>
        </row>
        <row r="689">
          <cell r="A689" t="str">
            <v>SINAPI 53849</v>
          </cell>
        </row>
        <row r="690">
          <cell r="A690" t="str">
            <v>SINAPI 53857</v>
          </cell>
        </row>
        <row r="691">
          <cell r="A691" t="str">
            <v>SINAPI 53858</v>
          </cell>
        </row>
        <row r="692">
          <cell r="A692" t="str">
            <v>SINAPI 53861</v>
          </cell>
        </row>
        <row r="693">
          <cell r="A693" t="str">
            <v>SINAPI 53863</v>
          </cell>
        </row>
        <row r="694">
          <cell r="A694" t="str">
            <v>SINAPI 53865</v>
          </cell>
        </row>
        <row r="695">
          <cell r="A695" t="str">
            <v>SINAPI 53866</v>
          </cell>
        </row>
        <row r="696">
          <cell r="A696" t="str">
            <v>SINAPI 53882</v>
          </cell>
        </row>
        <row r="697">
          <cell r="A697" t="str">
            <v>SINAPI 55263</v>
          </cell>
        </row>
        <row r="698">
          <cell r="A698" t="str">
            <v>SINAPI 73303</v>
          </cell>
        </row>
        <row r="699">
          <cell r="A699" t="str">
            <v>SINAPI 73307</v>
          </cell>
        </row>
        <row r="700">
          <cell r="A700" t="str">
            <v>SINAPI 73309</v>
          </cell>
        </row>
        <row r="701">
          <cell r="A701" t="str">
            <v>SINAPI 73311</v>
          </cell>
        </row>
        <row r="702">
          <cell r="A702" t="str">
            <v>SINAPI 73313</v>
          </cell>
        </row>
        <row r="703">
          <cell r="A703" t="str">
            <v>SINAPI 73315</v>
          </cell>
        </row>
        <row r="704">
          <cell r="A704" t="str">
            <v>SINAPI 73335</v>
          </cell>
        </row>
        <row r="705">
          <cell r="A705" t="str">
            <v>SINAPI 73340</v>
          </cell>
        </row>
        <row r="706">
          <cell r="A706" t="str">
            <v>SINAPI 83361</v>
          </cell>
        </row>
        <row r="707">
          <cell r="A707" t="str">
            <v>SINAPI 83761</v>
          </cell>
        </row>
        <row r="708">
          <cell r="A708" t="str">
            <v>SINAPI 83762</v>
          </cell>
        </row>
        <row r="709">
          <cell r="A709" t="str">
            <v>SINAPI 83763</v>
          </cell>
        </row>
        <row r="710">
          <cell r="A710" t="str">
            <v>SINAPI 83764</v>
          </cell>
        </row>
        <row r="711">
          <cell r="A711" t="str">
            <v>SINAPI 87026</v>
          </cell>
        </row>
        <row r="712">
          <cell r="A712" t="str">
            <v>SINAPI 87441</v>
          </cell>
        </row>
        <row r="713">
          <cell r="A713" t="str">
            <v>SINAPI 87442</v>
          </cell>
        </row>
        <row r="714">
          <cell r="A714" t="str">
            <v>SINAPI 87443</v>
          </cell>
        </row>
        <row r="715">
          <cell r="A715" t="str">
            <v>SINAPI 87444</v>
          </cell>
        </row>
        <row r="716">
          <cell r="A716" t="str">
            <v>SINAPI 88387</v>
          </cell>
        </row>
        <row r="717">
          <cell r="A717" t="str">
            <v>SINAPI 88389</v>
          </cell>
        </row>
        <row r="718">
          <cell r="A718" t="str">
            <v>SINAPI 88390</v>
          </cell>
        </row>
        <row r="719">
          <cell r="A719" t="str">
            <v>SINAPI 88391</v>
          </cell>
        </row>
        <row r="720">
          <cell r="A720" t="str">
            <v>SINAPI 88394</v>
          </cell>
        </row>
        <row r="721">
          <cell r="A721" t="str">
            <v>SINAPI 88395</v>
          </cell>
        </row>
        <row r="722">
          <cell r="A722" t="str">
            <v>SINAPI 88396</v>
          </cell>
        </row>
        <row r="723">
          <cell r="A723" t="str">
            <v>SINAPI 88397</v>
          </cell>
        </row>
        <row r="724">
          <cell r="A724" t="str">
            <v>SINAPI 88400</v>
          </cell>
        </row>
        <row r="725">
          <cell r="A725" t="str">
            <v>SINAPI 88401</v>
          </cell>
        </row>
        <row r="726">
          <cell r="A726" t="str">
            <v>SINAPI 88402</v>
          </cell>
        </row>
        <row r="727">
          <cell r="A727" t="str">
            <v>SINAPI 88403</v>
          </cell>
        </row>
        <row r="728">
          <cell r="A728" t="str">
            <v>SINAPI 88419</v>
          </cell>
        </row>
        <row r="729">
          <cell r="A729" t="str">
            <v>SINAPI 88422</v>
          </cell>
        </row>
        <row r="730">
          <cell r="A730" t="str">
            <v>SINAPI 88425</v>
          </cell>
        </row>
        <row r="731">
          <cell r="A731" t="str">
            <v>SINAPI 88427</v>
          </cell>
        </row>
        <row r="732">
          <cell r="A732" t="str">
            <v>SINAPI 88434</v>
          </cell>
        </row>
        <row r="733">
          <cell r="A733" t="str">
            <v>SINAPI 88435</v>
          </cell>
        </row>
        <row r="734">
          <cell r="A734" t="str">
            <v>SINAPI 88436</v>
          </cell>
        </row>
        <row r="735">
          <cell r="A735" t="str">
            <v>SINAPI 88437</v>
          </cell>
        </row>
        <row r="736">
          <cell r="A736" t="str">
            <v>SINAPI 88569</v>
          </cell>
        </row>
        <row r="737">
          <cell r="A737" t="str">
            <v>SINAPI 88570</v>
          </cell>
        </row>
        <row r="738">
          <cell r="A738" t="str">
            <v>SINAPI 88826</v>
          </cell>
        </row>
        <row r="739">
          <cell r="A739" t="str">
            <v>SINAPI 88827</v>
          </cell>
        </row>
        <row r="740">
          <cell r="A740" t="str">
            <v>SINAPI 88828</v>
          </cell>
        </row>
        <row r="741">
          <cell r="A741" t="str">
            <v>SINAPI 88829</v>
          </cell>
        </row>
        <row r="742">
          <cell r="A742" t="str">
            <v>SINAPI 88832</v>
          </cell>
        </row>
        <row r="743">
          <cell r="A743" t="str">
            <v>SINAPI 88834</v>
          </cell>
        </row>
        <row r="744">
          <cell r="A744" t="str">
            <v>SINAPI 88835</v>
          </cell>
        </row>
        <row r="745">
          <cell r="A745" t="str">
            <v>SINAPI 88836</v>
          </cell>
        </row>
        <row r="746">
          <cell r="A746" t="str">
            <v>SINAPI 88839</v>
          </cell>
        </row>
        <row r="747">
          <cell r="A747" t="str">
            <v>SINAPI 88840</v>
          </cell>
        </row>
        <row r="748">
          <cell r="A748" t="str">
            <v>SINAPI 88841</v>
          </cell>
        </row>
        <row r="749">
          <cell r="A749" t="str">
            <v>SINAPI 88842</v>
          </cell>
        </row>
        <row r="750">
          <cell r="A750" t="str">
            <v>SINAPI 88847</v>
          </cell>
        </row>
        <row r="751">
          <cell r="A751" t="str">
            <v>SINAPI 88848</v>
          </cell>
        </row>
        <row r="752">
          <cell r="A752" t="str">
            <v>SINAPI 88853</v>
          </cell>
        </row>
        <row r="753">
          <cell r="A753" t="str">
            <v>SINAPI 88854</v>
          </cell>
        </row>
        <row r="754">
          <cell r="A754" t="str">
            <v>SINAPI 88855</v>
          </cell>
        </row>
        <row r="755">
          <cell r="A755" t="str">
            <v>SINAPI 88856</v>
          </cell>
        </row>
        <row r="756">
          <cell r="A756" t="str">
            <v>SINAPI 88857</v>
          </cell>
        </row>
        <row r="757">
          <cell r="A757" t="str">
            <v>SINAPI 88858</v>
          </cell>
        </row>
        <row r="758">
          <cell r="A758" t="str">
            <v>SINAPI 88859</v>
          </cell>
        </row>
        <row r="759">
          <cell r="A759" t="str">
            <v>SINAPI 88860</v>
          </cell>
        </row>
        <row r="760">
          <cell r="A760" t="str">
            <v>SINAPI 88900</v>
          </cell>
        </row>
        <row r="761">
          <cell r="A761" t="str">
            <v>SINAPI 88902</v>
          </cell>
        </row>
        <row r="762">
          <cell r="A762" t="str">
            <v>SINAPI 88903</v>
          </cell>
        </row>
        <row r="763">
          <cell r="A763" t="str">
            <v>SINAPI 88904</v>
          </cell>
        </row>
        <row r="764">
          <cell r="A764" t="str">
            <v>SINAPI 89009</v>
          </cell>
        </row>
        <row r="765">
          <cell r="A765" t="str">
            <v>SINAPI 89010</v>
          </cell>
        </row>
        <row r="766">
          <cell r="A766" t="str">
            <v>SINAPI 89011</v>
          </cell>
        </row>
        <row r="767">
          <cell r="A767" t="str">
            <v>SINAPI 89012</v>
          </cell>
        </row>
        <row r="768">
          <cell r="A768" t="str">
            <v>SINAPI 89013</v>
          </cell>
        </row>
        <row r="769">
          <cell r="A769" t="str">
            <v>SINAPI 89014</v>
          </cell>
        </row>
        <row r="770">
          <cell r="A770" t="str">
            <v>SINAPI 89015</v>
          </cell>
        </row>
        <row r="771">
          <cell r="A771" t="str">
            <v>SINAPI 89016</v>
          </cell>
        </row>
        <row r="772">
          <cell r="A772" t="str">
            <v>SINAPI 89017</v>
          </cell>
        </row>
        <row r="773">
          <cell r="A773" t="str">
            <v>SINAPI 89018</v>
          </cell>
        </row>
        <row r="774">
          <cell r="A774" t="str">
            <v>SINAPI 89019</v>
          </cell>
        </row>
        <row r="775">
          <cell r="A775" t="str">
            <v>SINAPI 89020</v>
          </cell>
        </row>
        <row r="776">
          <cell r="A776" t="str">
            <v>SINAPI 89023</v>
          </cell>
        </row>
        <row r="777">
          <cell r="A777" t="str">
            <v>SINAPI 89024</v>
          </cell>
        </row>
        <row r="778">
          <cell r="A778" t="str">
            <v>SINAPI 89025</v>
          </cell>
        </row>
        <row r="779">
          <cell r="A779" t="str">
            <v>SINAPI 89026</v>
          </cell>
        </row>
        <row r="780">
          <cell r="A780" t="str">
            <v>SINAPI 89029</v>
          </cell>
        </row>
        <row r="781">
          <cell r="A781" t="str">
            <v>SINAPI 89030</v>
          </cell>
        </row>
        <row r="782">
          <cell r="A782" t="str">
            <v>SINAPI 89033</v>
          </cell>
        </row>
        <row r="783">
          <cell r="A783" t="str">
            <v>SINAPI 89034</v>
          </cell>
        </row>
        <row r="784">
          <cell r="A784" t="str">
            <v>SINAPI 89128</v>
          </cell>
        </row>
        <row r="785">
          <cell r="A785" t="str">
            <v>SINAPI 89129</v>
          </cell>
        </row>
        <row r="786">
          <cell r="A786" t="str">
            <v>SINAPI 89130</v>
          </cell>
        </row>
        <row r="787">
          <cell r="A787" t="str">
            <v>SINAPI 89131</v>
          </cell>
        </row>
        <row r="788">
          <cell r="A788" t="str">
            <v>SINAPI 89210</v>
          </cell>
        </row>
        <row r="789">
          <cell r="A789" t="str">
            <v>SINAPI 89211</v>
          </cell>
        </row>
        <row r="790">
          <cell r="A790" t="str">
            <v>SINAPI 89212</v>
          </cell>
        </row>
        <row r="791">
          <cell r="A791" t="str">
            <v>SINAPI 89213</v>
          </cell>
        </row>
        <row r="792">
          <cell r="A792" t="str">
            <v>SINAPI 89214</v>
          </cell>
        </row>
        <row r="793">
          <cell r="A793" t="str">
            <v>SINAPI 89215</v>
          </cell>
        </row>
        <row r="794">
          <cell r="A794" t="str">
            <v>SINAPI 89221</v>
          </cell>
        </row>
        <row r="795">
          <cell r="A795" t="str">
            <v>SINAPI 89222</v>
          </cell>
        </row>
        <row r="796">
          <cell r="A796" t="str">
            <v>SINAPI 89223</v>
          </cell>
        </row>
        <row r="797">
          <cell r="A797" t="str">
            <v>SINAPI 89224</v>
          </cell>
        </row>
        <row r="798">
          <cell r="A798" t="str">
            <v>SINAPI 89228</v>
          </cell>
        </row>
        <row r="799">
          <cell r="A799" t="str">
            <v>SINAPI 89229</v>
          </cell>
        </row>
        <row r="800">
          <cell r="A800" t="str">
            <v>SINAPI 89230</v>
          </cell>
        </row>
        <row r="801">
          <cell r="A801" t="str">
            <v>SINAPI 89231</v>
          </cell>
        </row>
        <row r="802">
          <cell r="A802" t="str">
            <v>SINAPI 89232</v>
          </cell>
        </row>
        <row r="803">
          <cell r="A803" t="str">
            <v>SINAPI 89233</v>
          </cell>
        </row>
        <row r="804">
          <cell r="A804" t="str">
            <v>SINAPI 89236</v>
          </cell>
        </row>
        <row r="805">
          <cell r="A805" t="str">
            <v>SINAPI 89237</v>
          </cell>
        </row>
        <row r="806">
          <cell r="A806" t="str">
            <v>SINAPI 89238</v>
          </cell>
        </row>
        <row r="807">
          <cell r="A807" t="str">
            <v>SINAPI 89239</v>
          </cell>
        </row>
        <row r="808">
          <cell r="A808" t="str">
            <v>SINAPI 89240</v>
          </cell>
        </row>
        <row r="809">
          <cell r="A809" t="str">
            <v>SINAPI 89241</v>
          </cell>
        </row>
        <row r="810">
          <cell r="A810" t="str">
            <v>SINAPI 89246</v>
          </cell>
        </row>
        <row r="811">
          <cell r="A811" t="str">
            <v>SINAPI 89247</v>
          </cell>
        </row>
        <row r="812">
          <cell r="A812" t="str">
            <v>SINAPI 89248</v>
          </cell>
        </row>
        <row r="813">
          <cell r="A813" t="str">
            <v>SINAPI 89249</v>
          </cell>
        </row>
        <row r="814">
          <cell r="A814" t="str">
            <v>SINAPI 89253</v>
          </cell>
        </row>
        <row r="815">
          <cell r="A815" t="str">
            <v>SINAPI 89254</v>
          </cell>
        </row>
        <row r="816">
          <cell r="A816" t="str">
            <v>SINAPI 89255</v>
          </cell>
        </row>
        <row r="817">
          <cell r="A817" t="str">
            <v>SINAPI 89256</v>
          </cell>
        </row>
        <row r="818">
          <cell r="A818" t="str">
            <v>SINAPI 89259</v>
          </cell>
        </row>
        <row r="819">
          <cell r="A819" t="str">
            <v>SINAPI 89260</v>
          </cell>
        </row>
        <row r="820">
          <cell r="A820" t="str">
            <v>SINAPI 89262</v>
          </cell>
        </row>
        <row r="821">
          <cell r="A821" t="str">
            <v>SINAPI 89264</v>
          </cell>
        </row>
        <row r="822">
          <cell r="A822" t="str">
            <v>SINAPI 89265</v>
          </cell>
        </row>
        <row r="823">
          <cell r="A823" t="str">
            <v>SINAPI 89266</v>
          </cell>
        </row>
        <row r="824">
          <cell r="A824" t="str">
            <v>SINAPI 89267</v>
          </cell>
        </row>
        <row r="825">
          <cell r="A825" t="str">
            <v>SINAPI 89268</v>
          </cell>
        </row>
        <row r="826">
          <cell r="A826" t="str">
            <v>SINAPI 89269</v>
          </cell>
        </row>
        <row r="827">
          <cell r="A827" t="str">
            <v>SINAPI 89270</v>
          </cell>
        </row>
        <row r="828">
          <cell r="A828" t="str">
            <v>SINAPI 89271</v>
          </cell>
        </row>
        <row r="829">
          <cell r="A829" t="str">
            <v>SINAPI 89274</v>
          </cell>
        </row>
        <row r="830">
          <cell r="A830" t="str">
            <v>SINAPI 89275</v>
          </cell>
        </row>
        <row r="831">
          <cell r="A831" t="str">
            <v>SINAPI 89276</v>
          </cell>
        </row>
        <row r="832">
          <cell r="A832" t="str">
            <v>SINAPI 89277</v>
          </cell>
        </row>
        <row r="833">
          <cell r="A833" t="str">
            <v>SINAPI 89280</v>
          </cell>
        </row>
        <row r="834">
          <cell r="A834" t="str">
            <v>SINAPI 89281</v>
          </cell>
        </row>
        <row r="835">
          <cell r="A835" t="str">
            <v>SINAPI 89870</v>
          </cell>
        </row>
        <row r="836">
          <cell r="A836" t="str">
            <v>SINAPI 89871</v>
          </cell>
        </row>
        <row r="837">
          <cell r="A837" t="str">
            <v>SINAPI 89872</v>
          </cell>
        </row>
        <row r="838">
          <cell r="A838" t="str">
            <v>SINAPI 89873</v>
          </cell>
        </row>
        <row r="839">
          <cell r="A839" t="str">
            <v>SINAPI 89874</v>
          </cell>
        </row>
        <row r="840">
          <cell r="A840" t="str">
            <v>SINAPI 89878</v>
          </cell>
        </row>
        <row r="841">
          <cell r="A841" t="str">
            <v>SINAPI 89879</v>
          </cell>
        </row>
        <row r="842">
          <cell r="A842" t="str">
            <v>SINAPI 89880</v>
          </cell>
        </row>
        <row r="843">
          <cell r="A843" t="str">
            <v>SINAPI 89881</v>
          </cell>
        </row>
        <row r="844">
          <cell r="A844" t="str">
            <v>SINAPI 89882</v>
          </cell>
        </row>
        <row r="845">
          <cell r="A845" t="str">
            <v>SINAPI 90582</v>
          </cell>
        </row>
        <row r="846">
          <cell r="A846" t="str">
            <v>SINAPI 90583</v>
          </cell>
        </row>
        <row r="847">
          <cell r="A847" t="str">
            <v>SINAPI 90584</v>
          </cell>
        </row>
        <row r="848">
          <cell r="A848" t="str">
            <v>SINAPI 90585</v>
          </cell>
        </row>
        <row r="849">
          <cell r="A849" t="str">
            <v>SINAPI 90621</v>
          </cell>
        </row>
        <row r="850">
          <cell r="A850" t="str">
            <v>SINAPI 90622</v>
          </cell>
        </row>
        <row r="851">
          <cell r="A851" t="str">
            <v>SINAPI 90623</v>
          </cell>
        </row>
        <row r="852">
          <cell r="A852" t="str">
            <v>SINAPI 90624</v>
          </cell>
        </row>
        <row r="853">
          <cell r="A853" t="str">
            <v>SINAPI 90627</v>
          </cell>
        </row>
        <row r="854">
          <cell r="A854" t="str">
            <v>SINAPI 90628</v>
          </cell>
        </row>
        <row r="855">
          <cell r="A855" t="str">
            <v>SINAPI 90629</v>
          </cell>
        </row>
        <row r="856">
          <cell r="A856" t="str">
            <v>SINAPI 90630</v>
          </cell>
        </row>
        <row r="857">
          <cell r="A857" t="str">
            <v>SINAPI 90633</v>
          </cell>
        </row>
        <row r="858">
          <cell r="A858" t="str">
            <v>SINAPI 90634</v>
          </cell>
        </row>
        <row r="859">
          <cell r="A859" t="str">
            <v>SINAPI 90635</v>
          </cell>
        </row>
        <row r="860">
          <cell r="A860" t="str">
            <v>SINAPI 90636</v>
          </cell>
        </row>
        <row r="861">
          <cell r="A861" t="str">
            <v>SINAPI 90639</v>
          </cell>
        </row>
        <row r="862">
          <cell r="A862" t="str">
            <v>SINAPI 90640</v>
          </cell>
        </row>
        <row r="863">
          <cell r="A863" t="str">
            <v>SINAPI 90641</v>
          </cell>
        </row>
        <row r="864">
          <cell r="A864" t="str">
            <v>SINAPI 90642</v>
          </cell>
        </row>
        <row r="865">
          <cell r="A865" t="str">
            <v>SINAPI 90646</v>
          </cell>
        </row>
        <row r="866">
          <cell r="A866" t="str">
            <v>SINAPI 90647</v>
          </cell>
        </row>
        <row r="867">
          <cell r="A867" t="str">
            <v>SINAPI 90648</v>
          </cell>
        </row>
        <row r="868">
          <cell r="A868" t="str">
            <v>SINAPI 90649</v>
          </cell>
        </row>
        <row r="869">
          <cell r="A869" t="str">
            <v>SINAPI 90652</v>
          </cell>
        </row>
        <row r="870">
          <cell r="A870" t="str">
            <v>SINAPI 90653</v>
          </cell>
        </row>
        <row r="871">
          <cell r="A871" t="str">
            <v>SINAPI 90654</v>
          </cell>
        </row>
        <row r="872">
          <cell r="A872" t="str">
            <v>SINAPI 90655</v>
          </cell>
        </row>
        <row r="873">
          <cell r="A873" t="str">
            <v>SINAPI 90658</v>
          </cell>
        </row>
        <row r="874">
          <cell r="A874" t="str">
            <v>SINAPI 90659</v>
          </cell>
        </row>
        <row r="875">
          <cell r="A875" t="str">
            <v>SINAPI 90660</v>
          </cell>
        </row>
        <row r="876">
          <cell r="A876" t="str">
            <v>SINAPI 90661</v>
          </cell>
        </row>
        <row r="877">
          <cell r="A877" t="str">
            <v>SINAPI 90664</v>
          </cell>
        </row>
        <row r="878">
          <cell r="A878" t="str">
            <v>SINAPI 90665</v>
          </cell>
        </row>
        <row r="879">
          <cell r="A879" t="str">
            <v>SINAPI 90666</v>
          </cell>
        </row>
        <row r="880">
          <cell r="A880" t="str">
            <v>SINAPI 90667</v>
          </cell>
        </row>
        <row r="881">
          <cell r="A881" t="str">
            <v>SINAPI 90670</v>
          </cell>
        </row>
        <row r="882">
          <cell r="A882" t="str">
            <v>SINAPI 90671</v>
          </cell>
        </row>
        <row r="883">
          <cell r="A883" t="str">
            <v>SINAPI 90672</v>
          </cell>
        </row>
        <row r="884">
          <cell r="A884" t="str">
            <v>SINAPI 90673</v>
          </cell>
        </row>
        <row r="885">
          <cell r="A885" t="str">
            <v>SINAPI 90676</v>
          </cell>
        </row>
        <row r="886">
          <cell r="A886" t="str">
            <v>SINAPI 90677</v>
          </cell>
        </row>
        <row r="887">
          <cell r="A887" t="str">
            <v>SINAPI 90678</v>
          </cell>
        </row>
        <row r="888">
          <cell r="A888" t="str">
            <v>SINAPI 90679</v>
          </cell>
        </row>
        <row r="889">
          <cell r="A889" t="str">
            <v>SINAPI 90682</v>
          </cell>
        </row>
        <row r="890">
          <cell r="A890" t="str">
            <v>SINAPI 90683</v>
          </cell>
        </row>
        <row r="891">
          <cell r="A891" t="str">
            <v>SINAPI 90684</v>
          </cell>
        </row>
        <row r="892">
          <cell r="A892" t="str">
            <v>SINAPI 90685</v>
          </cell>
        </row>
        <row r="893">
          <cell r="A893" t="str">
            <v>SINAPI 90688</v>
          </cell>
        </row>
        <row r="894">
          <cell r="A894" t="str">
            <v>SINAPI 90689</v>
          </cell>
        </row>
        <row r="895">
          <cell r="A895" t="str">
            <v>SINAPI 90690</v>
          </cell>
        </row>
        <row r="896">
          <cell r="A896" t="str">
            <v>SINAPI 90691</v>
          </cell>
        </row>
        <row r="897">
          <cell r="A897" t="str">
            <v>SINAPI 90957</v>
          </cell>
        </row>
        <row r="898">
          <cell r="A898" t="str">
            <v>SINAPI 90958</v>
          </cell>
        </row>
        <row r="899">
          <cell r="A899" t="str">
            <v>SINAPI 90960</v>
          </cell>
        </row>
        <row r="900">
          <cell r="A900" t="str">
            <v>SINAPI 90961</v>
          </cell>
        </row>
        <row r="901">
          <cell r="A901" t="str">
            <v>SINAPI 90962</v>
          </cell>
        </row>
        <row r="902">
          <cell r="A902" t="str">
            <v>SINAPI 90963</v>
          </cell>
        </row>
        <row r="903">
          <cell r="A903" t="str">
            <v>SINAPI 90968</v>
          </cell>
        </row>
        <row r="904">
          <cell r="A904" t="str">
            <v>SINAPI 90969</v>
          </cell>
        </row>
        <row r="905">
          <cell r="A905" t="str">
            <v>SINAPI 90970</v>
          </cell>
        </row>
        <row r="906">
          <cell r="A906" t="str">
            <v>SINAPI 90971</v>
          </cell>
        </row>
        <row r="907">
          <cell r="A907" t="str">
            <v>SINAPI 90975</v>
          </cell>
        </row>
        <row r="908">
          <cell r="A908" t="str">
            <v>SINAPI 90976</v>
          </cell>
        </row>
        <row r="909">
          <cell r="A909" t="str">
            <v>SINAPI 90977</v>
          </cell>
        </row>
        <row r="910">
          <cell r="A910" t="str">
            <v>SINAPI 90978</v>
          </cell>
        </row>
        <row r="911">
          <cell r="A911" t="str">
            <v>SINAPI 90992</v>
          </cell>
        </row>
        <row r="912">
          <cell r="A912" t="str">
            <v>SINAPI 90993</v>
          </cell>
        </row>
        <row r="913">
          <cell r="A913" t="str">
            <v>SINAPI 90994</v>
          </cell>
        </row>
        <row r="914">
          <cell r="A914" t="str">
            <v>SINAPI 90995</v>
          </cell>
        </row>
        <row r="915">
          <cell r="A915" t="str">
            <v>SINAPI 91021</v>
          </cell>
        </row>
        <row r="916">
          <cell r="A916" t="str">
            <v>SINAPI 91026</v>
          </cell>
        </row>
        <row r="917">
          <cell r="A917" t="str">
            <v>SINAPI 91027</v>
          </cell>
        </row>
        <row r="918">
          <cell r="A918" t="str">
            <v>SINAPI 91028</v>
          </cell>
        </row>
        <row r="919">
          <cell r="A919" t="str">
            <v>SINAPI 91029</v>
          </cell>
        </row>
        <row r="920">
          <cell r="A920" t="str">
            <v>SINAPI 91030</v>
          </cell>
        </row>
        <row r="921">
          <cell r="A921" t="str">
            <v>SINAPI 91273</v>
          </cell>
        </row>
        <row r="922">
          <cell r="A922" t="str">
            <v>SINAPI 91274</v>
          </cell>
        </row>
        <row r="923">
          <cell r="A923" t="str">
            <v>SINAPI 91275</v>
          </cell>
        </row>
        <row r="924">
          <cell r="A924" t="str">
            <v>SINAPI 91276</v>
          </cell>
        </row>
        <row r="925">
          <cell r="A925" t="str">
            <v>SINAPI 91279</v>
          </cell>
        </row>
        <row r="926">
          <cell r="A926" t="str">
            <v>SINAPI 91280</v>
          </cell>
        </row>
        <row r="927">
          <cell r="A927" t="str">
            <v>SINAPI 91281</v>
          </cell>
        </row>
        <row r="928">
          <cell r="A928" t="str">
            <v>SINAPI 91282</v>
          </cell>
        </row>
        <row r="929">
          <cell r="A929" t="str">
            <v>SINAPI 91354</v>
          </cell>
        </row>
        <row r="930">
          <cell r="A930" t="str">
            <v>SINAPI 91355</v>
          </cell>
        </row>
        <row r="931">
          <cell r="A931" t="str">
            <v>SINAPI 91356</v>
          </cell>
        </row>
        <row r="932">
          <cell r="A932" t="str">
            <v>SINAPI 91359</v>
          </cell>
        </row>
        <row r="933">
          <cell r="A933" t="str">
            <v>SINAPI 91360</v>
          </cell>
        </row>
        <row r="934">
          <cell r="A934" t="str">
            <v>SINAPI 91361</v>
          </cell>
        </row>
        <row r="935">
          <cell r="A935" t="str">
            <v>SINAPI 91367</v>
          </cell>
        </row>
        <row r="936">
          <cell r="A936" t="str">
            <v>SINAPI 91368</v>
          </cell>
        </row>
        <row r="937">
          <cell r="A937" t="str">
            <v>SINAPI 91369</v>
          </cell>
        </row>
        <row r="938">
          <cell r="A938" t="str">
            <v>SINAPI 91375</v>
          </cell>
        </row>
        <row r="939">
          <cell r="A939" t="str">
            <v>SINAPI 91376</v>
          </cell>
        </row>
        <row r="940">
          <cell r="A940" t="str">
            <v>SINAPI 91377</v>
          </cell>
        </row>
        <row r="941">
          <cell r="A941" t="str">
            <v>SINAPI 91380</v>
          </cell>
        </row>
        <row r="942">
          <cell r="A942" t="str">
            <v>SINAPI 91381</v>
          </cell>
        </row>
        <row r="943">
          <cell r="A943" t="str">
            <v>SINAPI 91382</v>
          </cell>
        </row>
        <row r="944">
          <cell r="A944" t="str">
            <v>SINAPI 91383</v>
          </cell>
        </row>
        <row r="945">
          <cell r="A945" t="str">
            <v>SINAPI 91384</v>
          </cell>
        </row>
        <row r="946">
          <cell r="A946" t="str">
            <v>SINAPI 91390</v>
          </cell>
        </row>
        <row r="947">
          <cell r="A947" t="str">
            <v>SINAPI 91391</v>
          </cell>
        </row>
        <row r="948">
          <cell r="A948" t="str">
            <v>SINAPI 91392</v>
          </cell>
        </row>
        <row r="949">
          <cell r="A949" t="str">
            <v>SINAPI 91396</v>
          </cell>
        </row>
        <row r="950">
          <cell r="A950" t="str">
            <v>SINAPI 91397</v>
          </cell>
        </row>
        <row r="951">
          <cell r="A951" t="str">
            <v>SINAPI 91398</v>
          </cell>
        </row>
        <row r="952">
          <cell r="A952" t="str">
            <v>SINAPI 91402</v>
          </cell>
        </row>
        <row r="953">
          <cell r="A953" t="str">
            <v>SINAPI 91466</v>
          </cell>
        </row>
        <row r="954">
          <cell r="A954" t="str">
            <v>SINAPI 91467</v>
          </cell>
        </row>
        <row r="955">
          <cell r="A955" t="str">
            <v>SINAPI 91468</v>
          </cell>
        </row>
        <row r="956">
          <cell r="A956" t="str">
            <v>SINAPI 91469</v>
          </cell>
        </row>
        <row r="957">
          <cell r="A957" t="str">
            <v>SINAPI 91484</v>
          </cell>
        </row>
        <row r="958">
          <cell r="A958" t="str">
            <v>SINAPI 91485</v>
          </cell>
        </row>
        <row r="959">
          <cell r="A959" t="str">
            <v>SINAPI 91529</v>
          </cell>
        </row>
        <row r="960">
          <cell r="A960" t="str">
            <v>SINAPI 91530</v>
          </cell>
        </row>
        <row r="961">
          <cell r="A961" t="str">
            <v>SINAPI 91531</v>
          </cell>
        </row>
        <row r="962">
          <cell r="A962" t="str">
            <v>SINAPI 91532</v>
          </cell>
        </row>
        <row r="963">
          <cell r="A963" t="str">
            <v>SINAPI 91629</v>
          </cell>
        </row>
        <row r="964">
          <cell r="A964" t="str">
            <v>SINAPI 91630</v>
          </cell>
        </row>
        <row r="965">
          <cell r="A965" t="str">
            <v>SINAPI 91631</v>
          </cell>
        </row>
        <row r="966">
          <cell r="A966" t="str">
            <v>SINAPI 91632</v>
          </cell>
        </row>
        <row r="967">
          <cell r="A967" t="str">
            <v>SINAPI 91633</v>
          </cell>
        </row>
        <row r="968">
          <cell r="A968" t="str">
            <v>SINAPI 91640</v>
          </cell>
        </row>
        <row r="969">
          <cell r="A969" t="str">
            <v>SINAPI 91641</v>
          </cell>
        </row>
        <row r="970">
          <cell r="A970" t="str">
            <v>SINAPI 91642</v>
          </cell>
        </row>
        <row r="971">
          <cell r="A971" t="str">
            <v>SINAPI 91643</v>
          </cell>
        </row>
        <row r="972">
          <cell r="A972" t="str">
            <v>SINAPI 91644</v>
          </cell>
        </row>
        <row r="973">
          <cell r="A973" t="str">
            <v>SINAPI 91688</v>
          </cell>
        </row>
        <row r="974">
          <cell r="A974" t="str">
            <v>SINAPI 91689</v>
          </cell>
        </row>
        <row r="975">
          <cell r="A975" t="str">
            <v>SINAPI 91690</v>
          </cell>
        </row>
        <row r="976">
          <cell r="A976" t="str">
            <v>SINAPI 91691</v>
          </cell>
        </row>
        <row r="977">
          <cell r="A977" t="str">
            <v>SINAPI 92040</v>
          </cell>
        </row>
        <row r="978">
          <cell r="A978" t="str">
            <v>SINAPI 92041</v>
          </cell>
        </row>
        <row r="979">
          <cell r="A979" t="str">
            <v>SINAPI 92042</v>
          </cell>
        </row>
        <row r="980">
          <cell r="A980" t="str">
            <v>SINAPI 92101</v>
          </cell>
        </row>
        <row r="981">
          <cell r="A981" t="str">
            <v>SINAPI 92102</v>
          </cell>
        </row>
        <row r="982">
          <cell r="A982" t="str">
            <v>SINAPI 92103</v>
          </cell>
        </row>
        <row r="983">
          <cell r="A983" t="str">
            <v>SINAPI 92104</v>
          </cell>
        </row>
        <row r="984">
          <cell r="A984" t="str">
            <v>SINAPI 92105</v>
          </cell>
        </row>
        <row r="985">
          <cell r="A985" t="str">
            <v>SINAPI 92108</v>
          </cell>
        </row>
        <row r="986">
          <cell r="A986" t="str">
            <v>SINAPI 92109</v>
          </cell>
        </row>
        <row r="987">
          <cell r="A987" t="str">
            <v>SINAPI 92110</v>
          </cell>
        </row>
        <row r="988">
          <cell r="A988" t="str">
            <v>SINAPI 92111</v>
          </cell>
        </row>
        <row r="989">
          <cell r="A989" t="str">
            <v>SINAPI 92114</v>
          </cell>
        </row>
        <row r="990">
          <cell r="A990" t="str">
            <v>SINAPI 92115</v>
          </cell>
        </row>
        <row r="991">
          <cell r="A991" t="str">
            <v>SINAPI 92116</v>
          </cell>
        </row>
        <row r="992">
          <cell r="A992" t="str">
            <v>SINAPI 92133</v>
          </cell>
        </row>
        <row r="993">
          <cell r="A993" t="str">
            <v>SINAPI 92134</v>
          </cell>
        </row>
        <row r="994">
          <cell r="A994" t="str">
            <v>SINAPI 92135</v>
          </cell>
        </row>
        <row r="995">
          <cell r="A995" t="str">
            <v>SINAPI 92136</v>
          </cell>
        </row>
        <row r="996">
          <cell r="A996" t="str">
            <v>SINAPI 92137</v>
          </cell>
        </row>
        <row r="997">
          <cell r="A997" t="str">
            <v>SINAPI 92140</v>
          </cell>
        </row>
        <row r="998">
          <cell r="A998" t="str">
            <v>SINAPI 92141</v>
          </cell>
        </row>
        <row r="999">
          <cell r="A999" t="str">
            <v>SINAPI 92142</v>
          </cell>
        </row>
        <row r="1000">
          <cell r="A1000" t="str">
            <v>SINAPI 92143</v>
          </cell>
        </row>
        <row r="1001">
          <cell r="A1001" t="str">
            <v>SINAPI 92144</v>
          </cell>
        </row>
        <row r="1002">
          <cell r="A1002" t="str">
            <v>SINAPI 92237</v>
          </cell>
        </row>
        <row r="1003">
          <cell r="A1003" t="str">
            <v>SINAPI 92238</v>
          </cell>
        </row>
        <row r="1004">
          <cell r="A1004" t="str">
            <v>SINAPI 92239</v>
          </cell>
        </row>
        <row r="1005">
          <cell r="A1005" t="str">
            <v>SINAPI 92240</v>
          </cell>
        </row>
        <row r="1006">
          <cell r="A1006" t="str">
            <v>SINAPI 92241</v>
          </cell>
        </row>
        <row r="1007">
          <cell r="A1007" t="str">
            <v>SINAPI 92712</v>
          </cell>
        </row>
        <row r="1008">
          <cell r="A1008" t="str">
            <v>SINAPI 92713</v>
          </cell>
        </row>
        <row r="1009">
          <cell r="A1009" t="str">
            <v>SINAPI 92714</v>
          </cell>
        </row>
        <row r="1010">
          <cell r="A1010" t="str">
            <v>SINAPI 92715</v>
          </cell>
        </row>
        <row r="1011">
          <cell r="A1011" t="str">
            <v>SINAPI 92956</v>
          </cell>
        </row>
        <row r="1012">
          <cell r="A1012" t="str">
            <v>SINAPI 92957</v>
          </cell>
        </row>
        <row r="1013">
          <cell r="A1013" t="str">
            <v>SINAPI 92958</v>
          </cell>
        </row>
        <row r="1014">
          <cell r="A1014" t="str">
            <v>SINAPI 92959</v>
          </cell>
        </row>
        <row r="1015">
          <cell r="A1015" t="str">
            <v>SINAPI 92963</v>
          </cell>
        </row>
        <row r="1016">
          <cell r="A1016" t="str">
            <v>SINAPI 92964</v>
          </cell>
        </row>
        <row r="1017">
          <cell r="A1017" t="str">
            <v>SINAPI 92965</v>
          </cell>
        </row>
        <row r="1018">
          <cell r="A1018" t="str">
            <v>SINAPI 93220</v>
          </cell>
        </row>
        <row r="1019">
          <cell r="A1019" t="str">
            <v>SINAPI 93221</v>
          </cell>
        </row>
        <row r="1020">
          <cell r="A1020" t="str">
            <v>SINAPI 93222</v>
          </cell>
        </row>
        <row r="1021">
          <cell r="A1021" t="str">
            <v>SINAPI 93223</v>
          </cell>
        </row>
        <row r="1022">
          <cell r="A1022" t="str">
            <v>SINAPI 93229</v>
          </cell>
        </row>
        <row r="1023">
          <cell r="A1023" t="str">
            <v>SINAPI 93230</v>
          </cell>
        </row>
        <row r="1024">
          <cell r="A1024" t="str">
            <v>SINAPI 93231</v>
          </cell>
        </row>
        <row r="1025">
          <cell r="A1025" t="str">
            <v>SINAPI 93232</v>
          </cell>
        </row>
        <row r="1026">
          <cell r="A1026" t="str">
            <v>SINAPI 93235</v>
          </cell>
        </row>
        <row r="1027">
          <cell r="A1027" t="str">
            <v>SINAPI 93238</v>
          </cell>
        </row>
        <row r="1028">
          <cell r="A1028" t="str">
            <v>SINAPI 93239</v>
          </cell>
        </row>
        <row r="1029">
          <cell r="A1029" t="str">
            <v>SINAPI 93240</v>
          </cell>
        </row>
        <row r="1030">
          <cell r="A1030" t="str">
            <v>SINAPI 93267</v>
          </cell>
        </row>
        <row r="1031">
          <cell r="A1031" t="str">
            <v>SINAPI 93269</v>
          </cell>
        </row>
        <row r="1032">
          <cell r="A1032" t="str">
            <v>SINAPI 93270</v>
          </cell>
        </row>
        <row r="1033">
          <cell r="A1033" t="str">
            <v>SINAPI 93271</v>
          </cell>
        </row>
        <row r="1034">
          <cell r="A1034" t="str">
            <v>SINAPI 93277</v>
          </cell>
        </row>
        <row r="1035">
          <cell r="A1035" t="str">
            <v>SINAPI 93278</v>
          </cell>
        </row>
        <row r="1036">
          <cell r="A1036" t="str">
            <v>SINAPI 93279</v>
          </cell>
        </row>
        <row r="1037">
          <cell r="A1037" t="str">
            <v>SINAPI 93280</v>
          </cell>
        </row>
        <row r="1038">
          <cell r="A1038" t="str">
            <v>SINAPI 93283</v>
          </cell>
        </row>
        <row r="1039">
          <cell r="A1039" t="str">
            <v>SINAPI 93284</v>
          </cell>
        </row>
        <row r="1040">
          <cell r="A1040" t="str">
            <v>SINAPI 93285</v>
          </cell>
        </row>
        <row r="1041">
          <cell r="A1041" t="str">
            <v>SINAPI 93286</v>
          </cell>
        </row>
        <row r="1042">
          <cell r="A1042" t="str">
            <v>SINAPI 93296</v>
          </cell>
        </row>
        <row r="1043">
          <cell r="A1043" t="str">
            <v>SINAPI 93397</v>
          </cell>
        </row>
        <row r="1044">
          <cell r="A1044" t="str">
            <v>SINAPI 93398</v>
          </cell>
        </row>
        <row r="1045">
          <cell r="A1045" t="str">
            <v>SINAPI 93399</v>
          </cell>
        </row>
        <row r="1046">
          <cell r="A1046" t="str">
            <v>SINAPI 93400</v>
          </cell>
        </row>
        <row r="1047">
          <cell r="A1047" t="str">
            <v>SINAPI 93401</v>
          </cell>
        </row>
        <row r="1048">
          <cell r="A1048" t="str">
            <v>SINAPI 93404</v>
          </cell>
        </row>
        <row r="1049">
          <cell r="A1049" t="str">
            <v>SINAPI 93405</v>
          </cell>
        </row>
        <row r="1050">
          <cell r="A1050" t="str">
            <v>SINAPI 93406</v>
          </cell>
        </row>
        <row r="1051">
          <cell r="A1051" t="str">
            <v>SINAPI 93407</v>
          </cell>
        </row>
        <row r="1052">
          <cell r="A1052" t="str">
            <v>SINAPI 93411</v>
          </cell>
        </row>
        <row r="1053">
          <cell r="A1053" t="str">
            <v>SINAPI 93412</v>
          </cell>
        </row>
        <row r="1054">
          <cell r="A1054" t="str">
            <v>SINAPI 93413</v>
          </cell>
        </row>
        <row r="1055">
          <cell r="A1055" t="str">
            <v>SINAPI 93414</v>
          </cell>
        </row>
        <row r="1056">
          <cell r="A1056" t="str">
            <v>SINAPI 93417</v>
          </cell>
        </row>
        <row r="1057">
          <cell r="A1057" t="str">
            <v>SINAPI 93418</v>
          </cell>
        </row>
        <row r="1058">
          <cell r="A1058" t="str">
            <v>SINAPI 93419</v>
          </cell>
        </row>
        <row r="1059">
          <cell r="A1059" t="str">
            <v>SINAPI 93420</v>
          </cell>
        </row>
        <row r="1060">
          <cell r="A1060" t="str">
            <v>SINAPI 93423</v>
          </cell>
        </row>
        <row r="1061">
          <cell r="A1061" t="str">
            <v>SINAPI 93424</v>
          </cell>
        </row>
        <row r="1062">
          <cell r="A1062" t="str">
            <v>SINAPI 93425</v>
          </cell>
        </row>
        <row r="1063">
          <cell r="A1063" t="str">
            <v>SINAPI 93426</v>
          </cell>
        </row>
        <row r="1064">
          <cell r="A1064" t="str">
            <v>SINAPI 93429</v>
          </cell>
        </row>
        <row r="1065">
          <cell r="A1065" t="str">
            <v>SINAPI 93430</v>
          </cell>
        </row>
        <row r="1066">
          <cell r="A1066" t="str">
            <v>SINAPI 93431</v>
          </cell>
        </row>
        <row r="1067">
          <cell r="A1067" t="str">
            <v>SINAPI 93432</v>
          </cell>
        </row>
        <row r="1068">
          <cell r="A1068" t="str">
            <v>SINAPI 93435</v>
          </cell>
        </row>
        <row r="1069">
          <cell r="A1069" t="str">
            <v>SINAPI 93436</v>
          </cell>
        </row>
        <row r="1070">
          <cell r="A1070" t="str">
            <v>SINAPI 93437</v>
          </cell>
        </row>
        <row r="1071">
          <cell r="A1071" t="str">
            <v>SINAPI 93438</v>
          </cell>
        </row>
        <row r="1072">
          <cell r="A1072" t="str">
            <v>SINAPI 95114</v>
          </cell>
        </row>
        <row r="1073">
          <cell r="A1073" t="str">
            <v>SINAPI 95115</v>
          </cell>
        </row>
        <row r="1074">
          <cell r="A1074" t="str">
            <v>SINAPI 95116</v>
          </cell>
        </row>
        <row r="1075">
          <cell r="A1075" t="str">
            <v>SINAPI 95117</v>
          </cell>
        </row>
        <row r="1076">
          <cell r="A1076" t="str">
            <v>SINAPI 95118</v>
          </cell>
        </row>
        <row r="1077">
          <cell r="A1077" t="str">
            <v>SINAPI 95119</v>
          </cell>
        </row>
        <row r="1078">
          <cell r="A1078" t="str">
            <v>SINAPI 95120</v>
          </cell>
        </row>
        <row r="1079">
          <cell r="A1079" t="str">
            <v>SINAPI 95123</v>
          </cell>
        </row>
        <row r="1080">
          <cell r="A1080" t="str">
            <v>SINAPI 95124</v>
          </cell>
        </row>
        <row r="1081">
          <cell r="A1081" t="str">
            <v>SINAPI 95125</v>
          </cell>
        </row>
        <row r="1082">
          <cell r="A1082" t="str">
            <v>SINAPI 95126</v>
          </cell>
        </row>
        <row r="1083">
          <cell r="A1083" t="str">
            <v>SINAPI 95129</v>
          </cell>
        </row>
        <row r="1084">
          <cell r="A1084" t="str">
            <v>SINAPI 95130</v>
          </cell>
        </row>
        <row r="1085">
          <cell r="A1085" t="str">
            <v>SINAPI 95131</v>
          </cell>
        </row>
        <row r="1086">
          <cell r="A1086" t="str">
            <v>SINAPI 95132</v>
          </cell>
        </row>
        <row r="1087">
          <cell r="A1087" t="str">
            <v>SINAPI 95136</v>
          </cell>
        </row>
        <row r="1088">
          <cell r="A1088" t="str">
            <v>SINAPI 95137</v>
          </cell>
        </row>
        <row r="1089">
          <cell r="A1089" t="str">
            <v>SINAPI 95138</v>
          </cell>
        </row>
        <row r="1090">
          <cell r="A1090" t="str">
            <v>SINAPI 95208</v>
          </cell>
        </row>
        <row r="1091">
          <cell r="A1091" t="str">
            <v>SINAPI 95209</v>
          </cell>
        </row>
        <row r="1092">
          <cell r="A1092" t="str">
            <v>SINAPI 95210</v>
          </cell>
        </row>
        <row r="1093">
          <cell r="A1093" t="str">
            <v>SINAPI 95211</v>
          </cell>
        </row>
        <row r="1094">
          <cell r="A1094" t="str">
            <v>SINAPI 95214</v>
          </cell>
        </row>
        <row r="1095">
          <cell r="A1095" t="str">
            <v>SINAPI 95215</v>
          </cell>
        </row>
        <row r="1096">
          <cell r="A1096" t="str">
            <v>SINAPI 95216</v>
          </cell>
        </row>
        <row r="1097">
          <cell r="A1097" t="str">
            <v>SINAPI 95217</v>
          </cell>
        </row>
        <row r="1098">
          <cell r="A1098" t="str">
            <v>SINAPI 95255</v>
          </cell>
        </row>
        <row r="1099">
          <cell r="A1099" t="str">
            <v>SINAPI 95256</v>
          </cell>
        </row>
        <row r="1100">
          <cell r="A1100" t="str">
            <v>SINAPI 95257</v>
          </cell>
        </row>
        <row r="1101">
          <cell r="A1101" t="str">
            <v>SINAPI 95260</v>
          </cell>
        </row>
        <row r="1102">
          <cell r="A1102" t="str">
            <v>SINAPI 95261</v>
          </cell>
        </row>
        <row r="1103">
          <cell r="A1103" t="str">
            <v>SINAPI 95262</v>
          </cell>
        </row>
        <row r="1104">
          <cell r="A1104" t="str">
            <v>SINAPI 95263</v>
          </cell>
        </row>
        <row r="1105">
          <cell r="A1105" t="str">
            <v>SINAPI 95266</v>
          </cell>
        </row>
        <row r="1106">
          <cell r="A1106" t="str">
            <v>SINAPI 95267</v>
          </cell>
        </row>
        <row r="1107">
          <cell r="A1107" t="str">
            <v>SINAPI 95268</v>
          </cell>
        </row>
        <row r="1108">
          <cell r="A1108" t="str">
            <v>SINAPI 95269</v>
          </cell>
        </row>
        <row r="1109">
          <cell r="A1109" t="str">
            <v>SINAPI 95272</v>
          </cell>
        </row>
        <row r="1110">
          <cell r="A1110" t="str">
            <v>SINAPI 95273</v>
          </cell>
        </row>
        <row r="1111">
          <cell r="A1111" t="str">
            <v>SINAPI 95274</v>
          </cell>
        </row>
        <row r="1112">
          <cell r="A1112" t="str">
            <v>SINAPI 95275</v>
          </cell>
        </row>
        <row r="1113">
          <cell r="A1113" t="str">
            <v>SINAPI 95278</v>
          </cell>
        </row>
        <row r="1114">
          <cell r="A1114" t="str">
            <v>SINAPI 95279</v>
          </cell>
        </row>
        <row r="1115">
          <cell r="A1115" t="str">
            <v>SINAPI 95280</v>
          </cell>
        </row>
        <row r="1116">
          <cell r="A1116" t="str">
            <v>SINAPI 95281</v>
          </cell>
        </row>
        <row r="1117">
          <cell r="A1117" t="str">
            <v>SINAPI 95617</v>
          </cell>
        </row>
        <row r="1118">
          <cell r="A1118" t="str">
            <v>SINAPI 95618</v>
          </cell>
        </row>
        <row r="1119">
          <cell r="A1119" t="str">
            <v>SINAPI 95619</v>
          </cell>
        </row>
        <row r="1120">
          <cell r="A1120" t="str">
            <v>SINAPI 95627</v>
          </cell>
        </row>
        <row r="1121">
          <cell r="A1121" t="str">
            <v>SINAPI 95628</v>
          </cell>
        </row>
        <row r="1122">
          <cell r="A1122" t="str">
            <v>SINAPI 95629</v>
          </cell>
        </row>
        <row r="1123">
          <cell r="A1123" t="str">
            <v>SINAPI 95630</v>
          </cell>
        </row>
        <row r="1124">
          <cell r="A1124" t="str">
            <v>SINAPI 95698</v>
          </cell>
        </row>
        <row r="1125">
          <cell r="A1125" t="str">
            <v>SINAPI 95699</v>
          </cell>
        </row>
        <row r="1126">
          <cell r="A1126" t="str">
            <v>SINAPI 95700</v>
          </cell>
        </row>
        <row r="1127">
          <cell r="A1127" t="str">
            <v>SINAPI 95701</v>
          </cell>
        </row>
        <row r="1128">
          <cell r="A1128" t="str">
            <v>SINAPI 95704</v>
          </cell>
        </row>
        <row r="1129">
          <cell r="A1129" t="str">
            <v>SINAPI 95705</v>
          </cell>
        </row>
        <row r="1130">
          <cell r="A1130" t="str">
            <v>SINAPI 95706</v>
          </cell>
        </row>
        <row r="1131">
          <cell r="A1131" t="str">
            <v>SINAPI 95707</v>
          </cell>
        </row>
        <row r="1132">
          <cell r="A1132" t="str">
            <v>SINAPI 95710</v>
          </cell>
        </row>
        <row r="1133">
          <cell r="A1133" t="str">
            <v>SINAPI 95711</v>
          </cell>
        </row>
        <row r="1134">
          <cell r="A1134" t="str">
            <v>SINAPI 95712</v>
          </cell>
        </row>
        <row r="1135">
          <cell r="A1135" t="str">
            <v>SINAPI 95713</v>
          </cell>
        </row>
        <row r="1136">
          <cell r="A1136" t="str">
            <v>SINAPI 95716</v>
          </cell>
        </row>
        <row r="1137">
          <cell r="A1137" t="str">
            <v>SINAPI 95717</v>
          </cell>
        </row>
        <row r="1138">
          <cell r="A1138" t="str">
            <v>SINAPI 95718</v>
          </cell>
        </row>
        <row r="1139">
          <cell r="A1139" t="str">
            <v>SINAPI 95719</v>
          </cell>
        </row>
        <row r="1140">
          <cell r="A1140" t="str">
            <v>SINAPI 95869</v>
          </cell>
        </row>
        <row r="1141">
          <cell r="A1141" t="str">
            <v>SINAPI 95870</v>
          </cell>
        </row>
        <row r="1142">
          <cell r="A1142" t="str">
            <v>SINAPI 95871</v>
          </cell>
        </row>
        <row r="1143">
          <cell r="A1143" t="str">
            <v>SINAPI 95874</v>
          </cell>
        </row>
        <row r="1144">
          <cell r="A1144" t="str">
            <v>SINAPI 96008</v>
          </cell>
        </row>
        <row r="1145">
          <cell r="A1145" t="str">
            <v>SINAPI 96009</v>
          </cell>
        </row>
        <row r="1146">
          <cell r="A1146" t="str">
            <v>SINAPI 96011</v>
          </cell>
        </row>
        <row r="1147">
          <cell r="A1147" t="str">
            <v>SINAPI 96012</v>
          </cell>
        </row>
        <row r="1148">
          <cell r="A1148" t="str">
            <v>SINAPI 96015</v>
          </cell>
        </row>
        <row r="1149">
          <cell r="A1149" t="str">
            <v>SINAPI 96016</v>
          </cell>
        </row>
        <row r="1150">
          <cell r="A1150" t="str">
            <v>SINAPI 96018</v>
          </cell>
        </row>
        <row r="1151">
          <cell r="A1151" t="str">
            <v>SINAPI 96019</v>
          </cell>
        </row>
        <row r="1152">
          <cell r="A1152" t="str">
            <v>SINAPI 96023</v>
          </cell>
        </row>
        <row r="1153">
          <cell r="A1153" t="str">
            <v>SINAPI 96024</v>
          </cell>
        </row>
        <row r="1154">
          <cell r="A1154" t="str">
            <v>SINAPI 96026</v>
          </cell>
        </row>
        <row r="1155">
          <cell r="A1155" t="str">
            <v>SINAPI 96027</v>
          </cell>
        </row>
        <row r="1156">
          <cell r="A1156" t="str">
            <v>SINAPI 96030</v>
          </cell>
        </row>
        <row r="1157">
          <cell r="A1157" t="str">
            <v>SINAPI 96031</v>
          </cell>
        </row>
        <row r="1158">
          <cell r="A1158" t="str">
            <v>SINAPI 96032</v>
          </cell>
        </row>
        <row r="1159">
          <cell r="A1159" t="str">
            <v>SINAPI 96033</v>
          </cell>
        </row>
        <row r="1160">
          <cell r="A1160" t="str">
            <v>SINAPI 96034</v>
          </cell>
        </row>
        <row r="1161">
          <cell r="A1161" t="str">
            <v>SINAPI 96053</v>
          </cell>
        </row>
        <row r="1162">
          <cell r="A1162" t="str">
            <v>SINAPI 96054</v>
          </cell>
        </row>
        <row r="1163">
          <cell r="A1163" t="str">
            <v>SINAPI 96055</v>
          </cell>
        </row>
        <row r="1164">
          <cell r="A1164" t="str">
            <v>SINAPI 96056</v>
          </cell>
        </row>
        <row r="1165">
          <cell r="A1165" t="str">
            <v>SINAPI 96057</v>
          </cell>
        </row>
        <row r="1166">
          <cell r="A1166" t="str">
            <v>SINAPI 96060</v>
          </cell>
        </row>
        <row r="1167">
          <cell r="A1167" t="str">
            <v>SINAPI 96061</v>
          </cell>
        </row>
        <row r="1168">
          <cell r="A1168" t="str">
            <v>SINAPI 96062</v>
          </cell>
        </row>
        <row r="1169">
          <cell r="A1169" t="str">
            <v>SINAPI 96241</v>
          </cell>
        </row>
        <row r="1170">
          <cell r="A1170" t="str">
            <v>SINAPI 96242</v>
          </cell>
        </row>
        <row r="1171">
          <cell r="A1171" t="str">
            <v>SINAPI 96243</v>
          </cell>
        </row>
        <row r="1172">
          <cell r="A1172" t="str">
            <v>SINAPI 96244</v>
          </cell>
        </row>
        <row r="1173">
          <cell r="A1173" t="str">
            <v>SINAPI 96298</v>
          </cell>
        </row>
        <row r="1174">
          <cell r="A1174" t="str">
            <v>SINAPI 96299</v>
          </cell>
        </row>
        <row r="1175">
          <cell r="A1175" t="str">
            <v>SINAPI 96300</v>
          </cell>
        </row>
        <row r="1176">
          <cell r="A1176" t="str">
            <v>SINAPI 96301</v>
          </cell>
        </row>
        <row r="1177">
          <cell r="A1177" t="str">
            <v>SINAPI 96304</v>
          </cell>
        </row>
        <row r="1178">
          <cell r="A1178" t="str">
            <v>SINAPI 96305</v>
          </cell>
        </row>
        <row r="1179">
          <cell r="A1179" t="str">
            <v>SINAPI 96306</v>
          </cell>
        </row>
        <row r="1180">
          <cell r="A1180" t="str">
            <v>SINAPI 96307</v>
          </cell>
        </row>
        <row r="1181">
          <cell r="A1181" t="str">
            <v>SINAPI 96457</v>
          </cell>
        </row>
        <row r="1182">
          <cell r="A1182" t="str">
            <v>SINAPI 96458</v>
          </cell>
        </row>
        <row r="1183">
          <cell r="A1183" t="str">
            <v>SINAPI 96459</v>
          </cell>
        </row>
        <row r="1184">
          <cell r="A1184" t="str">
            <v>SINAPI 96460</v>
          </cell>
        </row>
        <row r="1185">
          <cell r="A1185" t="str">
            <v>SINAPI 98760</v>
          </cell>
        </row>
        <row r="1186">
          <cell r="A1186" t="str">
            <v>SINAPI 98761</v>
          </cell>
        </row>
        <row r="1187">
          <cell r="A1187" t="str">
            <v>SINAPI 98762</v>
          </cell>
        </row>
        <row r="1188">
          <cell r="A1188" t="str">
            <v>SINAPI 98763</v>
          </cell>
        </row>
        <row r="1189">
          <cell r="A1189" t="str">
            <v>SINAPI 99829</v>
          </cell>
        </row>
        <row r="1190">
          <cell r="A1190" t="str">
            <v>SINAPI 99830</v>
          </cell>
        </row>
        <row r="1191">
          <cell r="A1191" t="str">
            <v>SINAPI 99831</v>
          </cell>
        </row>
        <row r="1192">
          <cell r="A1192" t="str">
            <v>SINAPI 99832</v>
          </cell>
        </row>
        <row r="1193">
          <cell r="A1193" t="str">
            <v>SINAPI 55960</v>
          </cell>
        </row>
        <row r="1194">
          <cell r="A1194" t="str">
            <v>SINAPI 92259</v>
          </cell>
        </row>
        <row r="1195">
          <cell r="A1195" t="str">
            <v>SINAPI 92260</v>
          </cell>
        </row>
        <row r="1196">
          <cell r="A1196" t="str">
            <v>SINAPI 92261</v>
          </cell>
        </row>
        <row r="1197">
          <cell r="A1197" t="str">
            <v>SINAPI 92262</v>
          </cell>
        </row>
        <row r="1198">
          <cell r="A1198" t="str">
            <v>SINAPI 92539</v>
          </cell>
        </row>
        <row r="1199">
          <cell r="A1199" t="str">
            <v>SINAPI 92540</v>
          </cell>
        </row>
        <row r="1200">
          <cell r="A1200" t="str">
            <v>SINAPI 92541</v>
          </cell>
        </row>
        <row r="1201">
          <cell r="A1201" t="str">
            <v>SINAPI 92542</v>
          </cell>
        </row>
        <row r="1202">
          <cell r="A1202" t="str">
            <v>SINAPI 92543</v>
          </cell>
        </row>
        <row r="1203">
          <cell r="A1203" t="str">
            <v>SINAPI 92544</v>
          </cell>
        </row>
        <row r="1204">
          <cell r="A1204" t="str">
            <v>SINAPI 92545</v>
          </cell>
        </row>
        <row r="1205">
          <cell r="A1205" t="str">
            <v>SINAPI 92546</v>
          </cell>
        </row>
        <row r="1206">
          <cell r="A1206" t="str">
            <v>SINAPI 92547</v>
          </cell>
        </row>
        <row r="1207">
          <cell r="A1207" t="str">
            <v>SINAPI 92548</v>
          </cell>
        </row>
        <row r="1208">
          <cell r="A1208" t="str">
            <v>SINAPI 92549</v>
          </cell>
        </row>
        <row r="1209">
          <cell r="A1209" t="str">
            <v>SINAPI 92550</v>
          </cell>
        </row>
        <row r="1210">
          <cell r="A1210" t="str">
            <v>SINAPI 92551</v>
          </cell>
        </row>
        <row r="1211">
          <cell r="A1211" t="str">
            <v>SINAPI 92552</v>
          </cell>
        </row>
        <row r="1212">
          <cell r="A1212" t="str">
            <v>SINAPI 92553</v>
          </cell>
        </row>
        <row r="1213">
          <cell r="A1213" t="str">
            <v>SINAPI 92554</v>
          </cell>
        </row>
        <row r="1214">
          <cell r="A1214" t="str">
            <v>SINAPI 92555</v>
          </cell>
        </row>
        <row r="1215">
          <cell r="A1215" t="str">
            <v>SINAPI 92556</v>
          </cell>
        </row>
        <row r="1216">
          <cell r="A1216" t="str">
            <v>SINAPI 92557</v>
          </cell>
        </row>
        <row r="1217">
          <cell r="A1217" t="str">
            <v>SINAPI 92558</v>
          </cell>
        </row>
        <row r="1218">
          <cell r="A1218" t="str">
            <v>SINAPI 92559</v>
          </cell>
        </row>
        <row r="1219">
          <cell r="A1219" t="str">
            <v>SINAPI 92560</v>
          </cell>
        </row>
        <row r="1220">
          <cell r="A1220" t="str">
            <v>SINAPI 92561</v>
          </cell>
        </row>
        <row r="1221">
          <cell r="A1221" t="str">
            <v>SINAPI 92562</v>
          </cell>
        </row>
        <row r="1222">
          <cell r="A1222" t="str">
            <v>SINAPI 92563</v>
          </cell>
        </row>
        <row r="1223">
          <cell r="A1223" t="str">
            <v>SINAPI 92564</v>
          </cell>
        </row>
        <row r="1224">
          <cell r="A1224" t="str">
            <v>SINAPI 92565</v>
          </cell>
        </row>
        <row r="1225">
          <cell r="A1225" t="str">
            <v>SINAPI 92566</v>
          </cell>
        </row>
        <row r="1226">
          <cell r="A1226" t="str">
            <v>SINAPI 92567</v>
          </cell>
        </row>
        <row r="1227">
          <cell r="A1227" t="str">
            <v>SINAPI 100379</v>
          </cell>
        </row>
        <row r="1228">
          <cell r="A1228" t="str">
            <v>SINAPI 100380</v>
          </cell>
        </row>
        <row r="1229">
          <cell r="A1229" t="str">
            <v>SINAPI 100381</v>
          </cell>
        </row>
        <row r="1230">
          <cell r="A1230" t="str">
            <v>SINAPI 100383</v>
          </cell>
        </row>
        <row r="1231">
          <cell r="A1231" t="str">
            <v>SINAPI 100384</v>
          </cell>
        </row>
        <row r="1232">
          <cell r="A1232" t="str">
            <v>SINAPI 100385</v>
          </cell>
        </row>
        <row r="1233">
          <cell r="A1233" t="str">
            <v>SINAPI 100386</v>
          </cell>
        </row>
        <row r="1234">
          <cell r="A1234" t="str">
            <v>SINAPI 100387</v>
          </cell>
        </row>
        <row r="1235">
          <cell r="A1235" t="str">
            <v>SINAPI 100388</v>
          </cell>
        </row>
        <row r="1236">
          <cell r="A1236" t="str">
            <v>SINAPI 100389</v>
          </cell>
        </row>
        <row r="1237">
          <cell r="A1237" t="str">
            <v>SINAPI 100390</v>
          </cell>
        </row>
        <row r="1238">
          <cell r="A1238" t="str">
            <v>SINAPI 100391</v>
          </cell>
        </row>
        <row r="1239">
          <cell r="A1239" t="str">
            <v>SINAPI 100392</v>
          </cell>
        </row>
        <row r="1240">
          <cell r="A1240" t="str">
            <v>SINAPI 100393</v>
          </cell>
        </row>
        <row r="1241">
          <cell r="A1241" t="str">
            <v>SINAPI 100394</v>
          </cell>
        </row>
        <row r="1242">
          <cell r="A1242" t="str">
            <v>SINAPI 100395</v>
          </cell>
        </row>
        <row r="1243">
          <cell r="A1243" t="str">
            <v>SINAPI 94189</v>
          </cell>
        </row>
        <row r="1244">
          <cell r="A1244" t="str">
            <v>SINAPI 94192</v>
          </cell>
        </row>
        <row r="1245">
          <cell r="A1245" t="str">
            <v>SINAPI 94195</v>
          </cell>
        </row>
        <row r="1246">
          <cell r="A1246" t="str">
            <v>SINAPI 94198</v>
          </cell>
        </row>
        <row r="1247">
          <cell r="A1247" t="str">
            <v>SINAPI 94201</v>
          </cell>
        </row>
        <row r="1248">
          <cell r="A1248" t="str">
            <v>SINAPI 94204</v>
          </cell>
        </row>
        <row r="1249">
          <cell r="A1249" t="str">
            <v>SINAPI 94224</v>
          </cell>
        </row>
        <row r="1250">
          <cell r="A1250" t="str">
            <v>SINAPI 94225</v>
          </cell>
        </row>
        <row r="1251">
          <cell r="A1251" t="str">
            <v>SINAPI 94226</v>
          </cell>
        </row>
        <row r="1252">
          <cell r="A1252" t="str">
            <v>SINAPI 94232</v>
          </cell>
        </row>
        <row r="1253">
          <cell r="A1253" t="str">
            <v>SINAPI 94440</v>
          </cell>
        </row>
        <row r="1254">
          <cell r="A1254" t="str">
            <v>SINAPI 94441</v>
          </cell>
        </row>
        <row r="1255">
          <cell r="A1255" t="str">
            <v>SINAPI 94442</v>
          </cell>
        </row>
        <row r="1256">
          <cell r="A1256" t="str">
            <v>SINAPI 94443</v>
          </cell>
        </row>
        <row r="1257">
          <cell r="A1257" t="str">
            <v>SINAPI 94445</v>
          </cell>
        </row>
        <row r="1258">
          <cell r="A1258" t="str">
            <v>SINAPI 94446</v>
          </cell>
        </row>
        <row r="1259">
          <cell r="A1259" t="str">
            <v>SINAPI 94447</v>
          </cell>
        </row>
        <row r="1260">
          <cell r="A1260" t="str">
            <v>SINAPI 94448</v>
          </cell>
        </row>
        <row r="1261">
          <cell r="A1261" t="str">
            <v>SINAPI 94207</v>
          </cell>
        </row>
        <row r="1262">
          <cell r="A1262" t="str">
            <v>SINAPI 94210</v>
          </cell>
        </row>
        <row r="1263">
          <cell r="A1263" t="str">
            <v>SINAPI 94218</v>
          </cell>
        </row>
        <row r="1264">
          <cell r="A1264" t="str">
            <v>SINAPI 94213</v>
          </cell>
        </row>
        <row r="1265">
          <cell r="A1265" t="str">
            <v>SINAPI 94216</v>
          </cell>
        </row>
        <row r="1266">
          <cell r="A1266" t="str">
            <v>SINAPI 94219</v>
          </cell>
        </row>
        <row r="1267">
          <cell r="A1267" t="str">
            <v>SINAPI 94220</v>
          </cell>
        </row>
        <row r="1268">
          <cell r="A1268" t="str">
            <v>SINAPI 94221</v>
          </cell>
        </row>
        <row r="1269">
          <cell r="A1269" t="str">
            <v>SINAPI 94222</v>
          </cell>
        </row>
        <row r="1270">
          <cell r="A1270" t="str">
            <v>SINAPI 94223</v>
          </cell>
        </row>
        <row r="1271">
          <cell r="A1271" t="str">
            <v>SINAPI 94451</v>
          </cell>
        </row>
        <row r="1272">
          <cell r="A1272" t="str">
            <v>SINAPI 100325</v>
          </cell>
        </row>
        <row r="1273">
          <cell r="A1273" t="str">
            <v>SINAPI 100327</v>
          </cell>
        </row>
        <row r="1274">
          <cell r="A1274" t="str">
            <v>SINAPI 100328</v>
          </cell>
        </row>
        <row r="1275">
          <cell r="A1275" t="str">
            <v>SINAPI 100329</v>
          </cell>
        </row>
        <row r="1276">
          <cell r="A1276" t="str">
            <v>SINAPI 100330</v>
          </cell>
        </row>
        <row r="1277">
          <cell r="A1277" t="str">
            <v>SINAPI 100331</v>
          </cell>
        </row>
        <row r="1278">
          <cell r="A1278" t="str">
            <v>SINAPI 100434</v>
          </cell>
        </row>
        <row r="1279">
          <cell r="A1279" t="str">
            <v>SINAPI 100435</v>
          </cell>
        </row>
        <row r="1280">
          <cell r="A1280" t="str">
            <v>SINAPI 94227</v>
          </cell>
        </row>
        <row r="1281">
          <cell r="A1281" t="str">
            <v>SINAPI 94228</v>
          </cell>
        </row>
        <row r="1282">
          <cell r="A1282" t="str">
            <v>SINAPI 94229</v>
          </cell>
        </row>
        <row r="1283">
          <cell r="A1283" t="str">
            <v>SINAPI 94231</v>
          </cell>
        </row>
        <row r="1284">
          <cell r="A1284" t="str">
            <v>SINAPI 94449</v>
          </cell>
        </row>
        <row r="1285">
          <cell r="A1285" t="str">
            <v>SINAPI 73970/1</v>
          </cell>
        </row>
        <row r="1286">
          <cell r="A1286" t="str">
            <v>SINAPI 73970/2</v>
          </cell>
        </row>
        <row r="1287">
          <cell r="A1287" t="str">
            <v>SINAPI 92255</v>
          </cell>
        </row>
        <row r="1288">
          <cell r="A1288" t="str">
            <v>SINAPI 92256</v>
          </cell>
        </row>
        <row r="1289">
          <cell r="A1289" t="str">
            <v>SINAPI 92257</v>
          </cell>
        </row>
        <row r="1290">
          <cell r="A1290" t="str">
            <v>SINAPI 92258</v>
          </cell>
        </row>
        <row r="1291">
          <cell r="A1291" t="str">
            <v>SINAPI 92568</v>
          </cell>
        </row>
        <row r="1292">
          <cell r="A1292" t="str">
            <v>SINAPI 92569</v>
          </cell>
        </row>
        <row r="1293">
          <cell r="A1293" t="str">
            <v>SINAPI 92570</v>
          </cell>
        </row>
        <row r="1294">
          <cell r="A1294" t="str">
            <v>SINAPI 92571</v>
          </cell>
        </row>
        <row r="1295">
          <cell r="A1295" t="str">
            <v>SINAPI 92572</v>
          </cell>
        </row>
        <row r="1296">
          <cell r="A1296" t="str">
            <v>SINAPI 92573</v>
          </cell>
        </row>
        <row r="1297">
          <cell r="A1297" t="str">
            <v>SINAPI 92574</v>
          </cell>
        </row>
        <row r="1298">
          <cell r="A1298" t="str">
            <v>SINAPI 92575</v>
          </cell>
        </row>
        <row r="1299">
          <cell r="A1299" t="str">
            <v>SINAPI 92576</v>
          </cell>
        </row>
        <row r="1300">
          <cell r="A1300" t="str">
            <v>SINAPI 92577</v>
          </cell>
        </row>
        <row r="1301">
          <cell r="A1301" t="str">
            <v>SINAPI 92578</v>
          </cell>
        </row>
        <row r="1302">
          <cell r="A1302" t="str">
            <v>SINAPI 92579</v>
          </cell>
        </row>
        <row r="1303">
          <cell r="A1303" t="str">
            <v>SINAPI 92580</v>
          </cell>
        </row>
        <row r="1304">
          <cell r="A1304" t="str">
            <v>SINAPI 92581</v>
          </cell>
        </row>
        <row r="1305">
          <cell r="A1305" t="str">
            <v>SINAPI 92582</v>
          </cell>
        </row>
        <row r="1306">
          <cell r="A1306" t="str">
            <v>SINAPI 92584</v>
          </cell>
        </row>
        <row r="1307">
          <cell r="A1307" t="str">
            <v>SINAPI 92586</v>
          </cell>
        </row>
        <row r="1308">
          <cell r="A1308" t="str">
            <v>SINAPI 92588</v>
          </cell>
        </row>
        <row r="1309">
          <cell r="A1309" t="str">
            <v>SINAPI 92590</v>
          </cell>
        </row>
        <row r="1310">
          <cell r="A1310" t="str">
            <v>SINAPI 92592</v>
          </cell>
        </row>
        <row r="1311">
          <cell r="A1311" t="str">
            <v>SINAPI 92593</v>
          </cell>
        </row>
        <row r="1312">
          <cell r="A1312" t="str">
            <v>SINAPI 92594</v>
          </cell>
        </row>
        <row r="1313">
          <cell r="A1313" t="str">
            <v>SINAPI 92596</v>
          </cell>
        </row>
        <row r="1314">
          <cell r="A1314" t="str">
            <v>SINAPI 92598</v>
          </cell>
        </row>
        <row r="1315">
          <cell r="A1315" t="str">
            <v>SINAPI 92600</v>
          </cell>
        </row>
        <row r="1316">
          <cell r="A1316" t="str">
            <v>SINAPI 92602</v>
          </cell>
        </row>
        <row r="1317">
          <cell r="A1317" t="str">
            <v>SINAPI 92604</v>
          </cell>
        </row>
        <row r="1318">
          <cell r="A1318" t="str">
            <v>SINAPI 92606</v>
          </cell>
        </row>
        <row r="1319">
          <cell r="A1319" t="str">
            <v>SINAPI 92608</v>
          </cell>
        </row>
        <row r="1320">
          <cell r="A1320" t="str">
            <v>SINAPI 92610</v>
          </cell>
        </row>
        <row r="1321">
          <cell r="A1321" t="str">
            <v>SINAPI 92612</v>
          </cell>
        </row>
        <row r="1322">
          <cell r="A1322" t="str">
            <v>SINAPI 92614</v>
          </cell>
        </row>
        <row r="1323">
          <cell r="A1323" t="str">
            <v>SINAPI 92616</v>
          </cell>
        </row>
        <row r="1324">
          <cell r="A1324" t="str">
            <v>SINAPI 92618</v>
          </cell>
        </row>
        <row r="1325">
          <cell r="A1325" t="str">
            <v>SINAPI 92620</v>
          </cell>
        </row>
        <row r="1326">
          <cell r="A1326" t="str">
            <v>SINAPI 100357</v>
          </cell>
        </row>
        <row r="1327">
          <cell r="A1327" t="str">
            <v>SINAPI 100358</v>
          </cell>
        </row>
        <row r="1328">
          <cell r="A1328" t="str">
            <v>SINAPI 100359</v>
          </cell>
        </row>
        <row r="1329">
          <cell r="A1329" t="str">
            <v>SINAPI 100360</v>
          </cell>
        </row>
        <row r="1330">
          <cell r="A1330" t="str">
            <v>SINAPI 100361</v>
          </cell>
        </row>
        <row r="1331">
          <cell r="A1331" t="str">
            <v>SINAPI 100362</v>
          </cell>
        </row>
        <row r="1332">
          <cell r="A1332" t="str">
            <v>SINAPI 100363</v>
          </cell>
        </row>
        <row r="1333">
          <cell r="A1333" t="str">
            <v>SINAPI 100364</v>
          </cell>
        </row>
        <row r="1334">
          <cell r="A1334" t="str">
            <v>SINAPI 100365</v>
          </cell>
        </row>
        <row r="1335">
          <cell r="A1335" t="str">
            <v>SINAPI 100366</v>
          </cell>
        </row>
        <row r="1336">
          <cell r="A1336" t="str">
            <v>SINAPI 100367</v>
          </cell>
        </row>
        <row r="1337">
          <cell r="A1337" t="str">
            <v>SINAPI 100368</v>
          </cell>
        </row>
        <row r="1338">
          <cell r="A1338" t="str">
            <v>SINAPI 100369</v>
          </cell>
        </row>
        <row r="1339">
          <cell r="A1339" t="str">
            <v>SINAPI 100370</v>
          </cell>
        </row>
        <row r="1340">
          <cell r="A1340" t="str">
            <v>SINAPI 100371</v>
          </cell>
        </row>
        <row r="1341">
          <cell r="A1341" t="str">
            <v>SINAPI 100372</v>
          </cell>
        </row>
        <row r="1342">
          <cell r="A1342" t="str">
            <v>SINAPI 100373</v>
          </cell>
        </row>
        <row r="1343">
          <cell r="A1343" t="str">
            <v>SINAPI 100374</v>
          </cell>
        </row>
        <row r="1344">
          <cell r="A1344" t="str">
            <v>SINAPI 100375</v>
          </cell>
        </row>
        <row r="1345">
          <cell r="A1345" t="str">
            <v>SINAPI 100376</v>
          </cell>
        </row>
        <row r="1346">
          <cell r="A1346" t="str">
            <v>SINAPI 100377</v>
          </cell>
        </row>
        <row r="1347">
          <cell r="A1347" t="str">
            <v>SINAPI 100378</v>
          </cell>
        </row>
        <row r="1348">
          <cell r="A1348" t="str">
            <v>SINAPI 100382</v>
          </cell>
        </row>
        <row r="1349">
          <cell r="A1349" t="str">
            <v>SINAPI 94444</v>
          </cell>
        </row>
        <row r="1350">
          <cell r="A1350" t="str">
            <v>SINAPI 73882/1</v>
          </cell>
        </row>
        <row r="1351">
          <cell r="A1351" t="str">
            <v>SINAPI 73882/5</v>
          </cell>
        </row>
        <row r="1352">
          <cell r="A1352" t="str">
            <v>SINAPI 73816/1</v>
          </cell>
        </row>
        <row r="1353">
          <cell r="A1353" t="str">
            <v>SINAPI 73816/2</v>
          </cell>
        </row>
        <row r="1354">
          <cell r="A1354" t="str">
            <v>SINAPI 73881/1</v>
          </cell>
        </row>
        <row r="1355">
          <cell r="A1355" t="str">
            <v>SINAPI 73881/3</v>
          </cell>
        </row>
        <row r="1356">
          <cell r="A1356" t="str">
            <v>SINAPI 73883/1</v>
          </cell>
        </row>
        <row r="1357">
          <cell r="A1357" t="str">
            <v>SINAPI 73883/2</v>
          </cell>
        </row>
        <row r="1358">
          <cell r="A1358" t="str">
            <v>SINAPI 73883/3</v>
          </cell>
        </row>
        <row r="1359">
          <cell r="A1359" t="str">
            <v>SINAPI 73969/1</v>
          </cell>
        </row>
        <row r="1360">
          <cell r="A1360" t="str">
            <v>SINAPI 74017/1</v>
          </cell>
        </row>
        <row r="1361">
          <cell r="A1361" t="str">
            <v>SINAPI 74017/2</v>
          </cell>
        </row>
        <row r="1362">
          <cell r="A1362" t="str">
            <v>SINAPI 75029/1</v>
          </cell>
        </row>
        <row r="1363">
          <cell r="A1363" t="str">
            <v>SINAPI 83651</v>
          </cell>
        </row>
        <row r="1364">
          <cell r="A1364" t="str">
            <v>SINAPI 83658</v>
          </cell>
        </row>
        <row r="1365">
          <cell r="A1365" t="str">
            <v>SINAPI 83661</v>
          </cell>
        </row>
        <row r="1366">
          <cell r="A1366" t="str">
            <v>SINAPI 83662</v>
          </cell>
        </row>
        <row r="1367">
          <cell r="A1367" t="str">
            <v>SINAPI 83664</v>
          </cell>
        </row>
        <row r="1368">
          <cell r="A1368" t="str">
            <v>SINAPI 83665</v>
          </cell>
        </row>
        <row r="1369">
          <cell r="A1369" t="str">
            <v>SINAPI 83669</v>
          </cell>
        </row>
        <row r="1370">
          <cell r="A1370" t="str">
            <v>SINAPI 83670</v>
          </cell>
        </row>
        <row r="1371">
          <cell r="A1371" t="str">
            <v>SINAPI 83671</v>
          </cell>
        </row>
        <row r="1372">
          <cell r="A1372" t="str">
            <v>SINAPI 83679</v>
          </cell>
        </row>
        <row r="1373">
          <cell r="A1373" t="str">
            <v>SINAPI 83680</v>
          </cell>
        </row>
        <row r="1374">
          <cell r="A1374" t="str">
            <v>SINAPI 83681</v>
          </cell>
        </row>
        <row r="1375">
          <cell r="A1375" t="str">
            <v>SINAPI 83682</v>
          </cell>
        </row>
        <row r="1376">
          <cell r="A1376" t="str">
            <v>SINAPI 83729</v>
          </cell>
        </row>
        <row r="1377">
          <cell r="A1377" t="str">
            <v>SINAPI 83739</v>
          </cell>
        </row>
        <row r="1378">
          <cell r="A1378" t="str">
            <v>SINAPI 6454</v>
          </cell>
        </row>
        <row r="1379">
          <cell r="A1379" t="str">
            <v>SINAPI 73611</v>
          </cell>
        </row>
        <row r="1380">
          <cell r="A1380" t="str">
            <v>SINAPI 73697</v>
          </cell>
        </row>
        <row r="1381">
          <cell r="A1381" t="str">
            <v>SINAPI 73698</v>
          </cell>
        </row>
        <row r="1382">
          <cell r="A1382" t="str">
            <v>SINAPI 73890/1</v>
          </cell>
        </row>
        <row r="1383">
          <cell r="A1383" t="str">
            <v>SINAPI 73890/2</v>
          </cell>
        </row>
        <row r="1384">
          <cell r="A1384" t="str">
            <v>SINAPI 92743</v>
          </cell>
        </row>
        <row r="1385">
          <cell r="A1385" t="str">
            <v>SINAPI 92744</v>
          </cell>
        </row>
        <row r="1386">
          <cell r="A1386" t="str">
            <v>SINAPI 92745</v>
          </cell>
        </row>
        <row r="1387">
          <cell r="A1387" t="str">
            <v>SINAPI 92746</v>
          </cell>
        </row>
        <row r="1388">
          <cell r="A1388" t="str">
            <v>SINAPI 92747</v>
          </cell>
        </row>
        <row r="1389">
          <cell r="A1389" t="str">
            <v>SINAPI 92748</v>
          </cell>
        </row>
        <row r="1390">
          <cell r="A1390" t="str">
            <v>SINAPI 92749</v>
          </cell>
        </row>
        <row r="1391">
          <cell r="A1391" t="str">
            <v>SINAPI 92750</v>
          </cell>
        </row>
        <row r="1392">
          <cell r="A1392" t="str">
            <v>SINAPI 92751</v>
          </cell>
        </row>
        <row r="1393">
          <cell r="A1393" t="str">
            <v>SINAPI 92752</v>
          </cell>
        </row>
        <row r="1394">
          <cell r="A1394" t="str">
            <v>SINAPI 92753</v>
          </cell>
        </row>
        <row r="1395">
          <cell r="A1395" t="str">
            <v>SINAPI 92754</v>
          </cell>
        </row>
        <row r="1396">
          <cell r="A1396" t="str">
            <v>SINAPI 92755</v>
          </cell>
        </row>
        <row r="1397">
          <cell r="A1397" t="str">
            <v>SINAPI 92756</v>
          </cell>
        </row>
        <row r="1398">
          <cell r="A1398" t="str">
            <v>SINAPI 92757</v>
          </cell>
        </row>
        <row r="1399">
          <cell r="A1399" t="str">
            <v>SINAPI 92758</v>
          </cell>
        </row>
        <row r="1400">
          <cell r="A1400" t="str">
            <v>SINAPI 91069</v>
          </cell>
        </row>
        <row r="1401">
          <cell r="A1401" t="str">
            <v>SINAPI 91070</v>
          </cell>
        </row>
        <row r="1402">
          <cell r="A1402" t="str">
            <v>SINAPI 91071</v>
          </cell>
        </row>
        <row r="1403">
          <cell r="A1403" t="str">
            <v>SINAPI 91072</v>
          </cell>
        </row>
        <row r="1404">
          <cell r="A1404" t="str">
            <v>SINAPI 91073</v>
          </cell>
        </row>
        <row r="1405">
          <cell r="A1405" t="str">
            <v>SINAPI 91074</v>
          </cell>
        </row>
        <row r="1406">
          <cell r="A1406" t="str">
            <v>SINAPI 91075</v>
          </cell>
        </row>
        <row r="1407">
          <cell r="A1407" t="str">
            <v>SINAPI 91076</v>
          </cell>
        </row>
        <row r="1408">
          <cell r="A1408" t="str">
            <v>SINAPI 91077</v>
          </cell>
        </row>
        <row r="1409">
          <cell r="A1409" t="str">
            <v>SINAPI 91078</v>
          </cell>
        </row>
        <row r="1410">
          <cell r="A1410" t="str">
            <v>SINAPI 91079</v>
          </cell>
        </row>
        <row r="1411">
          <cell r="A1411" t="str">
            <v>SINAPI 91080</v>
          </cell>
        </row>
        <row r="1412">
          <cell r="A1412" t="str">
            <v>SINAPI 91081</v>
          </cell>
        </row>
        <row r="1413">
          <cell r="A1413" t="str">
            <v>SINAPI 91082</v>
          </cell>
        </row>
        <row r="1414">
          <cell r="A1414" t="str">
            <v>SINAPI 91083</v>
          </cell>
        </row>
        <row r="1415">
          <cell r="A1415" t="str">
            <v>SINAPI 91084</v>
          </cell>
        </row>
        <row r="1416">
          <cell r="A1416" t="str">
            <v>SINAPI 91086</v>
          </cell>
        </row>
        <row r="1417">
          <cell r="A1417" t="str">
            <v>SINAPI 91087</v>
          </cell>
        </row>
        <row r="1418">
          <cell r="A1418" t="str">
            <v>SINAPI 91088</v>
          </cell>
        </row>
        <row r="1419">
          <cell r="A1419" t="str">
            <v>SINAPI 91089</v>
          </cell>
        </row>
        <row r="1420">
          <cell r="A1420" t="str">
            <v>SINAPI 91090</v>
          </cell>
        </row>
        <row r="1421">
          <cell r="A1421" t="str">
            <v>SINAPI 91091</v>
          </cell>
        </row>
        <row r="1422">
          <cell r="A1422" t="str">
            <v>SINAPI 91092</v>
          </cell>
        </row>
        <row r="1423">
          <cell r="A1423" t="str">
            <v>SINAPI 91093</v>
          </cell>
        </row>
        <row r="1424">
          <cell r="A1424" t="str">
            <v>SINAPI 91094</v>
          </cell>
        </row>
        <row r="1425">
          <cell r="A1425" t="str">
            <v>SINAPI 91095</v>
          </cell>
        </row>
        <row r="1426">
          <cell r="A1426" t="str">
            <v>SINAPI 91096</v>
          </cell>
        </row>
        <row r="1427">
          <cell r="A1427" t="str">
            <v>SINAPI 91097</v>
          </cell>
        </row>
        <row r="1428">
          <cell r="A1428" t="str">
            <v>SINAPI 91098</v>
          </cell>
        </row>
        <row r="1429">
          <cell r="A1429" t="str">
            <v>SINAPI 91099</v>
          </cell>
        </row>
        <row r="1430">
          <cell r="A1430" t="str">
            <v>SINAPI 91100</v>
          </cell>
        </row>
        <row r="1431">
          <cell r="A1431" t="str">
            <v>SINAPI 91101</v>
          </cell>
        </row>
        <row r="1432">
          <cell r="A1432" t="str">
            <v>SINAPI 93952</v>
          </cell>
        </row>
        <row r="1433">
          <cell r="A1433" t="str">
            <v>SINAPI 93953</v>
          </cell>
        </row>
        <row r="1434">
          <cell r="A1434" t="str">
            <v>SINAPI 93954</v>
          </cell>
        </row>
        <row r="1435">
          <cell r="A1435" t="str">
            <v>SINAPI 93955</v>
          </cell>
        </row>
        <row r="1436">
          <cell r="A1436" t="str">
            <v>SINAPI 93956</v>
          </cell>
        </row>
        <row r="1437">
          <cell r="A1437" t="str">
            <v>SINAPI 93957</v>
          </cell>
        </row>
        <row r="1438">
          <cell r="A1438" t="str">
            <v>SINAPI 93958</v>
          </cell>
        </row>
        <row r="1439">
          <cell r="A1439" t="str">
            <v>SINAPI 93959</v>
          </cell>
        </row>
        <row r="1440">
          <cell r="A1440" t="str">
            <v>SINAPI 93960</v>
          </cell>
        </row>
        <row r="1441">
          <cell r="A1441" t="str">
            <v>SINAPI 93961</v>
          </cell>
        </row>
        <row r="1442">
          <cell r="A1442" t="str">
            <v>SINAPI 93962</v>
          </cell>
        </row>
        <row r="1443">
          <cell r="A1443" t="str">
            <v>SINAPI 93963</v>
          </cell>
        </row>
        <row r="1444">
          <cell r="A1444" t="str">
            <v>SINAPI 93964</v>
          </cell>
        </row>
        <row r="1445">
          <cell r="A1445" t="str">
            <v>SINAPI 93965</v>
          </cell>
        </row>
        <row r="1446">
          <cell r="A1446" t="str">
            <v>SINAPI 93966</v>
          </cell>
        </row>
        <row r="1447">
          <cell r="A1447" t="str">
            <v>SINAPI 93967</v>
          </cell>
        </row>
        <row r="1448">
          <cell r="A1448" t="str">
            <v>SINAPI 93968</v>
          </cell>
        </row>
        <row r="1449">
          <cell r="A1449" t="str">
            <v>SINAPI 93969</v>
          </cell>
        </row>
        <row r="1450">
          <cell r="A1450" t="str">
            <v>SINAPI 93970</v>
          </cell>
        </row>
        <row r="1451">
          <cell r="A1451" t="str">
            <v>SINAPI 93971</v>
          </cell>
        </row>
        <row r="1452">
          <cell r="A1452" t="str">
            <v>SINAPI 95108</v>
          </cell>
        </row>
        <row r="1453">
          <cell r="A1453" t="str">
            <v>SINAPI 100332</v>
          </cell>
        </row>
        <row r="1454">
          <cell r="A1454" t="str">
            <v>SINAPI 100333</v>
          </cell>
        </row>
        <row r="1455">
          <cell r="A1455" t="str">
            <v>SINAPI 100334</v>
          </cell>
        </row>
        <row r="1456">
          <cell r="A1456" t="str">
            <v>SINAPI 100335</v>
          </cell>
        </row>
        <row r="1457">
          <cell r="A1457" t="str">
            <v>SINAPI 100341</v>
          </cell>
        </row>
        <row r="1458">
          <cell r="A1458" t="str">
            <v>SINAPI 100342</v>
          </cell>
        </row>
        <row r="1459">
          <cell r="A1459" t="str">
            <v>SINAPI 100343</v>
          </cell>
        </row>
        <row r="1460">
          <cell r="A1460" t="str">
            <v>SINAPI 100344</v>
          </cell>
        </row>
        <row r="1461">
          <cell r="A1461" t="str">
            <v>SINAPI 100345</v>
          </cell>
        </row>
        <row r="1462">
          <cell r="A1462" t="str">
            <v>SINAPI 100346</v>
          </cell>
        </row>
        <row r="1463">
          <cell r="A1463" t="str">
            <v>SINAPI 100347</v>
          </cell>
        </row>
        <row r="1464">
          <cell r="A1464" t="str">
            <v>SINAPI 100348</v>
          </cell>
        </row>
        <row r="1465">
          <cell r="A1465" t="str">
            <v>SINAPI 100349</v>
          </cell>
        </row>
        <row r="1466">
          <cell r="A1466" t="str">
            <v>SINAPI 73799/1</v>
          </cell>
        </row>
        <row r="1467">
          <cell r="A1467" t="str">
            <v>SINAPI 73856/1</v>
          </cell>
        </row>
        <row r="1468">
          <cell r="A1468" t="str">
            <v>SINAPI 73856/2</v>
          </cell>
        </row>
        <row r="1469">
          <cell r="A1469" t="str">
            <v>SINAPI 73856/3</v>
          </cell>
        </row>
        <row r="1470">
          <cell r="A1470" t="str">
            <v>SINAPI 73856/4</v>
          </cell>
        </row>
        <row r="1471">
          <cell r="A1471" t="str">
            <v>SINAPI 73856/5</v>
          </cell>
        </row>
        <row r="1472">
          <cell r="A1472" t="str">
            <v>SINAPI 73856/6</v>
          </cell>
        </row>
        <row r="1473">
          <cell r="A1473" t="str">
            <v>SINAPI 73856/7</v>
          </cell>
        </row>
        <row r="1474">
          <cell r="A1474" t="str">
            <v>SINAPI 73856/8</v>
          </cell>
        </row>
        <row r="1475">
          <cell r="A1475" t="str">
            <v>SINAPI 73856/9</v>
          </cell>
        </row>
        <row r="1476">
          <cell r="A1476" t="str">
            <v>SINAPI 73856/10</v>
          </cell>
        </row>
        <row r="1477">
          <cell r="A1477" t="str">
            <v>SINAPI 73856/11</v>
          </cell>
        </row>
        <row r="1478">
          <cell r="A1478" t="str">
            <v>SINAPI 73856/12</v>
          </cell>
        </row>
        <row r="1479">
          <cell r="A1479" t="str">
            <v>SINAPI 73856/13</v>
          </cell>
        </row>
        <row r="1480">
          <cell r="A1480" t="str">
            <v>SINAPI 73856/14</v>
          </cell>
        </row>
        <row r="1481">
          <cell r="A1481" t="str">
            <v>SINAPI 73856/15</v>
          </cell>
        </row>
        <row r="1482">
          <cell r="A1482" t="str">
            <v>SINAPI 74224/1</v>
          </cell>
        </row>
        <row r="1483">
          <cell r="A1483" t="str">
            <v>SINAPI 83659</v>
          </cell>
        </row>
        <row r="1484">
          <cell r="A1484" t="str">
            <v>SINAPI 83716</v>
          </cell>
        </row>
        <row r="1485">
          <cell r="A1485" t="str">
            <v>SINAPI 97976</v>
          </cell>
        </row>
        <row r="1486">
          <cell r="A1486" t="str">
            <v>SINAPI 97977</v>
          </cell>
        </row>
        <row r="1487">
          <cell r="A1487" t="str">
            <v>SINAPI 97980</v>
          </cell>
        </row>
        <row r="1488">
          <cell r="A1488" t="str">
            <v>SINAPI 97981</v>
          </cell>
        </row>
        <row r="1489">
          <cell r="A1489" t="str">
            <v>SINAPI 97983</v>
          </cell>
        </row>
        <row r="1490">
          <cell r="A1490" t="str">
            <v>SINAPI 97985</v>
          </cell>
        </row>
        <row r="1491">
          <cell r="A1491" t="str">
            <v>SINAPI 97987</v>
          </cell>
        </row>
        <row r="1492">
          <cell r="A1492" t="str">
            <v>SINAPI 97988</v>
          </cell>
        </row>
        <row r="1493">
          <cell r="A1493" t="str">
            <v>SINAPI 97989</v>
          </cell>
        </row>
        <row r="1494">
          <cell r="A1494" t="str">
            <v>SINAPI 97991</v>
          </cell>
        </row>
        <row r="1495">
          <cell r="A1495" t="str">
            <v>SINAPI 97992</v>
          </cell>
        </row>
        <row r="1496">
          <cell r="A1496" t="str">
            <v>SINAPI 97993</v>
          </cell>
        </row>
        <row r="1497">
          <cell r="A1497" t="str">
            <v>SINAPI 97994</v>
          </cell>
        </row>
        <row r="1498">
          <cell r="A1498" t="str">
            <v>SINAPI 97995</v>
          </cell>
        </row>
        <row r="1499">
          <cell r="A1499" t="str">
            <v>SINAPI 97996</v>
          </cell>
        </row>
        <row r="1500">
          <cell r="A1500" t="str">
            <v>SINAPI 97997</v>
          </cell>
        </row>
        <row r="1501">
          <cell r="A1501" t="str">
            <v>SINAPI 97999</v>
          </cell>
        </row>
        <row r="1502">
          <cell r="A1502" t="str">
            <v>SINAPI 98001</v>
          </cell>
        </row>
        <row r="1503">
          <cell r="A1503" t="str">
            <v>SINAPI 98002</v>
          </cell>
        </row>
        <row r="1504">
          <cell r="A1504" t="str">
            <v>SINAPI 98003</v>
          </cell>
        </row>
        <row r="1505">
          <cell r="A1505" t="str">
            <v>SINAPI 98005</v>
          </cell>
        </row>
        <row r="1506">
          <cell r="A1506" t="str">
            <v>SINAPI 98006</v>
          </cell>
        </row>
        <row r="1507">
          <cell r="A1507" t="str">
            <v>SINAPI 98007</v>
          </cell>
        </row>
        <row r="1508">
          <cell r="A1508" t="str">
            <v>SINAPI 98008</v>
          </cell>
        </row>
        <row r="1509">
          <cell r="A1509" t="str">
            <v>SINAPI 98009</v>
          </cell>
        </row>
        <row r="1510">
          <cell r="A1510" t="str">
            <v>SINAPI 98010</v>
          </cell>
        </row>
        <row r="1511">
          <cell r="A1511" t="str">
            <v>SINAPI 98011</v>
          </cell>
        </row>
        <row r="1512">
          <cell r="A1512" t="str">
            <v>SINAPI 98012</v>
          </cell>
        </row>
        <row r="1513">
          <cell r="A1513" t="str">
            <v>SINAPI 98013</v>
          </cell>
        </row>
        <row r="1514">
          <cell r="A1514" t="str">
            <v>SINAPI 98014</v>
          </cell>
        </row>
        <row r="1515">
          <cell r="A1515" t="str">
            <v>SINAPI 98015</v>
          </cell>
        </row>
        <row r="1516">
          <cell r="A1516" t="str">
            <v>SINAPI 98016</v>
          </cell>
        </row>
        <row r="1517">
          <cell r="A1517" t="str">
            <v>SINAPI 98017</v>
          </cell>
        </row>
        <row r="1518">
          <cell r="A1518" t="str">
            <v>SINAPI 98018</v>
          </cell>
        </row>
        <row r="1519">
          <cell r="A1519" t="str">
            <v>SINAPI 98019</v>
          </cell>
        </row>
        <row r="1520">
          <cell r="A1520" t="str">
            <v>SINAPI 98020</v>
          </cell>
        </row>
        <row r="1521">
          <cell r="A1521" t="str">
            <v>SINAPI 98021</v>
          </cell>
        </row>
        <row r="1522">
          <cell r="A1522" t="str">
            <v>SINAPI 98022</v>
          </cell>
        </row>
        <row r="1523">
          <cell r="A1523" t="str">
            <v>SINAPI 98023</v>
          </cell>
        </row>
        <row r="1524">
          <cell r="A1524" t="str">
            <v>SINAPI 98024</v>
          </cell>
        </row>
        <row r="1525">
          <cell r="A1525" t="str">
            <v>SINAPI 98025</v>
          </cell>
        </row>
        <row r="1526">
          <cell r="A1526" t="str">
            <v>SINAPI 98026</v>
          </cell>
        </row>
        <row r="1527">
          <cell r="A1527" t="str">
            <v>SINAPI 98027</v>
          </cell>
        </row>
        <row r="1528">
          <cell r="A1528" t="str">
            <v>SINAPI 98028</v>
          </cell>
        </row>
        <row r="1529">
          <cell r="A1529" t="str">
            <v>SINAPI 98029</v>
          </cell>
        </row>
        <row r="1530">
          <cell r="A1530" t="str">
            <v>SINAPI 98030</v>
          </cell>
        </row>
        <row r="1531">
          <cell r="A1531" t="str">
            <v>SINAPI 98031</v>
          </cell>
        </row>
        <row r="1532">
          <cell r="A1532" t="str">
            <v>SINAPI 98032</v>
          </cell>
        </row>
        <row r="1533">
          <cell r="A1533" t="str">
            <v>SINAPI 98033</v>
          </cell>
        </row>
        <row r="1534">
          <cell r="A1534" t="str">
            <v>SINAPI 98034</v>
          </cell>
        </row>
        <row r="1535">
          <cell r="A1535" t="str">
            <v>SINAPI 98035</v>
          </cell>
        </row>
        <row r="1536">
          <cell r="A1536" t="str">
            <v>SINAPI 98036</v>
          </cell>
        </row>
        <row r="1537">
          <cell r="A1537" t="str">
            <v>SINAPI 98037</v>
          </cell>
        </row>
        <row r="1538">
          <cell r="A1538" t="str">
            <v>SINAPI 98038</v>
          </cell>
        </row>
        <row r="1539">
          <cell r="A1539" t="str">
            <v>SINAPI 98039</v>
          </cell>
        </row>
        <row r="1540">
          <cell r="A1540" t="str">
            <v>SINAPI 98040</v>
          </cell>
        </row>
        <row r="1541">
          <cell r="A1541" t="str">
            <v>SINAPI 98041</v>
          </cell>
        </row>
        <row r="1542">
          <cell r="A1542" t="str">
            <v>SINAPI 98042</v>
          </cell>
        </row>
        <row r="1543">
          <cell r="A1543" t="str">
            <v>SINAPI 98043</v>
          </cell>
        </row>
        <row r="1544">
          <cell r="A1544" t="str">
            <v>SINAPI 98044</v>
          </cell>
        </row>
        <row r="1545">
          <cell r="A1545" t="str">
            <v>SINAPI 98045</v>
          </cell>
        </row>
        <row r="1546">
          <cell r="A1546" t="str">
            <v>SINAPI 98046</v>
          </cell>
        </row>
        <row r="1547">
          <cell r="A1547" t="str">
            <v>SINAPI 98047</v>
          </cell>
        </row>
        <row r="1548">
          <cell r="A1548" t="str">
            <v>SINAPI 98048</v>
          </cell>
        </row>
        <row r="1549">
          <cell r="A1549" t="str">
            <v>SINAPI 98049</v>
          </cell>
        </row>
        <row r="1550">
          <cell r="A1550" t="str">
            <v>SINAPI 98050</v>
          </cell>
        </row>
        <row r="1551">
          <cell r="A1551" t="str">
            <v>SINAPI 98051</v>
          </cell>
        </row>
        <row r="1552">
          <cell r="A1552" t="str">
            <v>SINAPI 98405</v>
          </cell>
        </row>
        <row r="1553">
          <cell r="A1553" t="str">
            <v>SINAPI 98406</v>
          </cell>
        </row>
        <row r="1554">
          <cell r="A1554" t="str">
            <v>SINAPI 98407</v>
          </cell>
        </row>
        <row r="1555">
          <cell r="A1555" t="str">
            <v>SINAPI 98408</v>
          </cell>
        </row>
        <row r="1556">
          <cell r="A1556" t="str">
            <v>SINAPI 98409</v>
          </cell>
        </row>
        <row r="1557">
          <cell r="A1557" t="str">
            <v>SINAPI 98414</v>
          </cell>
        </row>
        <row r="1558">
          <cell r="A1558" t="str">
            <v>SINAPI 98415</v>
          </cell>
        </row>
        <row r="1559">
          <cell r="A1559" t="str">
            <v>SINAPI 98416</v>
          </cell>
        </row>
        <row r="1560">
          <cell r="A1560" t="str">
            <v>SINAPI 98417</v>
          </cell>
        </row>
        <row r="1561">
          <cell r="A1561" t="str">
            <v>SINAPI 98418</v>
          </cell>
        </row>
        <row r="1562">
          <cell r="A1562" t="str">
            <v>SINAPI 98419</v>
          </cell>
        </row>
        <row r="1563">
          <cell r="A1563" t="str">
            <v>SINAPI 98420</v>
          </cell>
        </row>
        <row r="1564">
          <cell r="A1564" t="str">
            <v>SINAPI 98421</v>
          </cell>
        </row>
        <row r="1565">
          <cell r="A1565" t="str">
            <v>SINAPI 98422</v>
          </cell>
        </row>
        <row r="1566">
          <cell r="A1566" t="str">
            <v>SINAPI 98423</v>
          </cell>
        </row>
        <row r="1567">
          <cell r="A1567" t="str">
            <v>SINAPI 98424</v>
          </cell>
        </row>
        <row r="1568">
          <cell r="A1568" t="str">
            <v>SINAPI 98425</v>
          </cell>
        </row>
        <row r="1569">
          <cell r="A1569" t="str">
            <v>SINAPI 98426</v>
          </cell>
        </row>
        <row r="1570">
          <cell r="A1570" t="str">
            <v>SINAPI 98427</v>
          </cell>
        </row>
        <row r="1571">
          <cell r="A1571" t="str">
            <v>SINAPI 98428</v>
          </cell>
        </row>
        <row r="1572">
          <cell r="A1572" t="str">
            <v>SINAPI 98429</v>
          </cell>
        </row>
        <row r="1573">
          <cell r="A1573" t="str">
            <v>SINAPI 98430</v>
          </cell>
        </row>
        <row r="1574">
          <cell r="A1574" t="str">
            <v>SINAPI 98431</v>
          </cell>
        </row>
        <row r="1575">
          <cell r="A1575" t="str">
            <v>SINAPI 98432</v>
          </cell>
        </row>
        <row r="1576">
          <cell r="A1576" t="str">
            <v>SINAPI 98433</v>
          </cell>
        </row>
        <row r="1577">
          <cell r="A1577" t="str">
            <v>SINAPI 98434</v>
          </cell>
        </row>
        <row r="1578">
          <cell r="A1578" t="str">
            <v>SINAPI 99240</v>
          </cell>
        </row>
        <row r="1579">
          <cell r="A1579" t="str">
            <v>SINAPI 99241</v>
          </cell>
        </row>
        <row r="1580">
          <cell r="A1580" t="str">
            <v>SINAPI 99242</v>
          </cell>
        </row>
        <row r="1581">
          <cell r="A1581" t="str">
            <v>SINAPI 99243</v>
          </cell>
        </row>
        <row r="1582">
          <cell r="A1582" t="str">
            <v>SINAPI 99244</v>
          </cell>
        </row>
        <row r="1583">
          <cell r="A1583" t="str">
            <v>SINAPI 99246</v>
          </cell>
        </row>
        <row r="1584">
          <cell r="A1584" t="str">
            <v>SINAPI 99247</v>
          </cell>
        </row>
        <row r="1585">
          <cell r="A1585" t="str">
            <v>SINAPI 99248</v>
          </cell>
        </row>
        <row r="1586">
          <cell r="A1586" t="str">
            <v>SINAPI 99249</v>
          </cell>
        </row>
        <row r="1587">
          <cell r="A1587" t="str">
            <v>SINAPI 99252</v>
          </cell>
        </row>
        <row r="1588">
          <cell r="A1588" t="str">
            <v>SINAPI 99254</v>
          </cell>
        </row>
        <row r="1589">
          <cell r="A1589" t="str">
            <v>SINAPI 99256</v>
          </cell>
        </row>
        <row r="1590">
          <cell r="A1590" t="str">
            <v>SINAPI 99259</v>
          </cell>
        </row>
        <row r="1591">
          <cell r="A1591" t="str">
            <v>SINAPI 99261</v>
          </cell>
        </row>
        <row r="1592">
          <cell r="A1592" t="str">
            <v>SINAPI 99263</v>
          </cell>
        </row>
        <row r="1593">
          <cell r="A1593" t="str">
            <v>SINAPI 99265</v>
          </cell>
        </row>
        <row r="1594">
          <cell r="A1594" t="str">
            <v>SINAPI 99266</v>
          </cell>
        </row>
        <row r="1595">
          <cell r="A1595" t="str">
            <v>SINAPI 99267</v>
          </cell>
        </row>
        <row r="1596">
          <cell r="A1596" t="str">
            <v>SINAPI 99269</v>
          </cell>
        </row>
        <row r="1597">
          <cell r="A1597" t="str">
            <v>SINAPI 99271</v>
          </cell>
        </row>
        <row r="1598">
          <cell r="A1598" t="str">
            <v>SINAPI 99272</v>
          </cell>
        </row>
        <row r="1599">
          <cell r="A1599" t="str">
            <v>SINAPI 99273</v>
          </cell>
        </row>
        <row r="1600">
          <cell r="A1600" t="str">
            <v>SINAPI 99274</v>
          </cell>
        </row>
        <row r="1601">
          <cell r="A1601" t="str">
            <v>SINAPI 99276</v>
          </cell>
        </row>
        <row r="1602">
          <cell r="A1602" t="str">
            <v>SINAPI 99277</v>
          </cell>
        </row>
        <row r="1603">
          <cell r="A1603" t="str">
            <v>SINAPI 99278</v>
          </cell>
        </row>
        <row r="1604">
          <cell r="A1604" t="str">
            <v>SINAPI 99279</v>
          </cell>
        </row>
        <row r="1605">
          <cell r="A1605" t="str">
            <v>SINAPI 99280</v>
          </cell>
        </row>
        <row r="1606">
          <cell r="A1606" t="str">
            <v>SINAPI 99281</v>
          </cell>
        </row>
        <row r="1607">
          <cell r="A1607" t="str">
            <v>SINAPI 99282</v>
          </cell>
        </row>
        <row r="1608">
          <cell r="A1608" t="str">
            <v>SINAPI 99283</v>
          </cell>
        </row>
        <row r="1609">
          <cell r="A1609" t="str">
            <v>SINAPI 99284</v>
          </cell>
        </row>
        <row r="1610">
          <cell r="A1610" t="str">
            <v>SINAPI 99286</v>
          </cell>
        </row>
        <row r="1611">
          <cell r="A1611" t="str">
            <v>SINAPI 99287</v>
          </cell>
        </row>
        <row r="1612">
          <cell r="A1612" t="str">
            <v>SINAPI 99288</v>
          </cell>
        </row>
        <row r="1613">
          <cell r="A1613" t="str">
            <v>SINAPI 99289</v>
          </cell>
        </row>
        <row r="1614">
          <cell r="A1614" t="str">
            <v>SINAPI 99290</v>
          </cell>
        </row>
        <row r="1615">
          <cell r="A1615" t="str">
            <v>SINAPI 99291</v>
          </cell>
        </row>
        <row r="1616">
          <cell r="A1616" t="str">
            <v>SINAPI 99292</v>
          </cell>
        </row>
        <row r="1617">
          <cell r="A1617" t="str">
            <v>SINAPI 99293</v>
          </cell>
        </row>
        <row r="1618">
          <cell r="A1618" t="str">
            <v>SINAPI 99294</v>
          </cell>
        </row>
        <row r="1619">
          <cell r="A1619" t="str">
            <v>SINAPI 99296</v>
          </cell>
        </row>
        <row r="1620">
          <cell r="A1620" t="str">
            <v>SINAPI 99297</v>
          </cell>
        </row>
        <row r="1621">
          <cell r="A1621" t="str">
            <v>SINAPI 99298</v>
          </cell>
        </row>
        <row r="1622">
          <cell r="A1622" t="str">
            <v>SINAPI 99299</v>
          </cell>
        </row>
        <row r="1623">
          <cell r="A1623" t="str">
            <v>SINAPI 99300</v>
          </cell>
        </row>
        <row r="1624">
          <cell r="A1624" t="str">
            <v>SINAPI 99301</v>
          </cell>
        </row>
        <row r="1625">
          <cell r="A1625" t="str">
            <v>SINAPI 99302</v>
          </cell>
        </row>
        <row r="1626">
          <cell r="A1626" t="str">
            <v>SINAPI 99303</v>
          </cell>
        </row>
        <row r="1627">
          <cell r="A1627" t="str">
            <v>SINAPI 99304</v>
          </cell>
        </row>
        <row r="1628">
          <cell r="A1628" t="str">
            <v>SINAPI 99305</v>
          </cell>
        </row>
        <row r="1629">
          <cell r="A1629" t="str">
            <v>SINAPI 99306</v>
          </cell>
        </row>
        <row r="1630">
          <cell r="A1630" t="str">
            <v>SINAPI 99307</v>
          </cell>
        </row>
        <row r="1631">
          <cell r="A1631" t="str">
            <v>SINAPI 99308</v>
          </cell>
        </row>
        <row r="1632">
          <cell r="A1632" t="str">
            <v>SINAPI 99309</v>
          </cell>
        </row>
        <row r="1633">
          <cell r="A1633" t="str">
            <v>SINAPI 99310</v>
          </cell>
        </row>
        <row r="1634">
          <cell r="A1634" t="str">
            <v>SINAPI 99311</v>
          </cell>
        </row>
        <row r="1635">
          <cell r="A1635" t="str">
            <v>SINAPI 99312</v>
          </cell>
        </row>
        <row r="1636">
          <cell r="A1636" t="str">
            <v>SINAPI 99313</v>
          </cell>
        </row>
        <row r="1637">
          <cell r="A1637" t="str">
            <v>SINAPI 99314</v>
          </cell>
        </row>
        <row r="1638">
          <cell r="A1638" t="str">
            <v>SINAPI 99315</v>
          </cell>
        </row>
        <row r="1639">
          <cell r="A1639" t="str">
            <v>SINAPI 99317</v>
          </cell>
        </row>
        <row r="1640">
          <cell r="A1640" t="str">
            <v>SINAPI 99318</v>
          </cell>
        </row>
        <row r="1641">
          <cell r="A1641" t="str">
            <v>SINAPI 99319</v>
          </cell>
        </row>
        <row r="1642">
          <cell r="A1642" t="str">
            <v>SINAPI 99320</v>
          </cell>
        </row>
        <row r="1643">
          <cell r="A1643" t="str">
            <v>SINAPI 99321</v>
          </cell>
        </row>
        <row r="1644">
          <cell r="A1644" t="str">
            <v>SINAPI 99322</v>
          </cell>
        </row>
        <row r="1645">
          <cell r="A1645" t="str">
            <v>SINAPI 99323</v>
          </cell>
        </row>
        <row r="1646">
          <cell r="A1646" t="str">
            <v>SINAPI 99324</v>
          </cell>
        </row>
        <row r="1647">
          <cell r="A1647" t="str">
            <v>SINAPI 99325</v>
          </cell>
        </row>
        <row r="1648">
          <cell r="A1648" t="str">
            <v>SINAPI 99326</v>
          </cell>
        </row>
        <row r="1649">
          <cell r="A1649" t="str">
            <v>SINAPI 99327</v>
          </cell>
        </row>
        <row r="1650">
          <cell r="A1650" t="str">
            <v>SINAPI 94263</v>
          </cell>
        </row>
        <row r="1651">
          <cell r="A1651" t="str">
            <v>SINAPI 94264</v>
          </cell>
        </row>
        <row r="1652">
          <cell r="A1652" t="str">
            <v>SINAPI 94265</v>
          </cell>
        </row>
        <row r="1653">
          <cell r="A1653" t="str">
            <v>SINAPI 94266</v>
          </cell>
        </row>
        <row r="1654">
          <cell r="A1654" t="str">
            <v>SINAPI 94267</v>
          </cell>
        </row>
        <row r="1655">
          <cell r="A1655" t="str">
            <v>SINAPI 94268</v>
          </cell>
        </row>
        <row r="1656">
          <cell r="A1656" t="str">
            <v>SINAPI 94269</v>
          </cell>
        </row>
        <row r="1657">
          <cell r="A1657" t="str">
            <v>SINAPI 94270</v>
          </cell>
        </row>
        <row r="1658">
          <cell r="A1658" t="str">
            <v>SINAPI 94271</v>
          </cell>
        </row>
        <row r="1659">
          <cell r="A1659" t="str">
            <v>SINAPI 94272</v>
          </cell>
        </row>
        <row r="1660">
          <cell r="A1660" t="str">
            <v>SINAPI 94273</v>
          </cell>
        </row>
        <row r="1661">
          <cell r="A1661" t="str">
            <v>SINAPI 94274</v>
          </cell>
        </row>
        <row r="1662">
          <cell r="A1662" t="str">
            <v>SINAPI 94275</v>
          </cell>
        </row>
        <row r="1663">
          <cell r="A1663" t="str">
            <v>SINAPI 94276</v>
          </cell>
        </row>
        <row r="1664">
          <cell r="A1664" t="str">
            <v>SINAPI 94281</v>
          </cell>
        </row>
        <row r="1665">
          <cell r="A1665" t="str">
            <v>SINAPI 94282</v>
          </cell>
        </row>
        <row r="1666">
          <cell r="A1666" t="str">
            <v>SINAPI 94283</v>
          </cell>
        </row>
        <row r="1667">
          <cell r="A1667" t="str">
            <v>SINAPI 94284</v>
          </cell>
        </row>
        <row r="1668">
          <cell r="A1668" t="str">
            <v>SINAPI 94285</v>
          </cell>
        </row>
        <row r="1669">
          <cell r="A1669" t="str">
            <v>SINAPI 94286</v>
          </cell>
        </row>
        <row r="1670">
          <cell r="A1670" t="str">
            <v>SINAPI 94287</v>
          </cell>
        </row>
        <row r="1671">
          <cell r="A1671" t="str">
            <v>SINAPI 94288</v>
          </cell>
        </row>
        <row r="1672">
          <cell r="A1672" t="str">
            <v>SINAPI 94289</v>
          </cell>
        </row>
        <row r="1673">
          <cell r="A1673" t="str">
            <v>SINAPI 94290</v>
          </cell>
        </row>
        <row r="1674">
          <cell r="A1674" t="str">
            <v>SINAPI 94291</v>
          </cell>
        </row>
        <row r="1675">
          <cell r="A1675" t="str">
            <v>SINAPI 94292</v>
          </cell>
        </row>
        <row r="1676">
          <cell r="A1676" t="str">
            <v>SINAPI 94293</v>
          </cell>
        </row>
        <row r="1677">
          <cell r="A1677" t="str">
            <v>SINAPI 94294</v>
          </cell>
        </row>
        <row r="1678">
          <cell r="A1678" t="str">
            <v>SINAPI 94037</v>
          </cell>
        </row>
        <row r="1679">
          <cell r="A1679" t="str">
            <v>SINAPI 94038</v>
          </cell>
        </row>
        <row r="1680">
          <cell r="A1680" t="str">
            <v>SINAPI 94039</v>
          </cell>
        </row>
        <row r="1681">
          <cell r="A1681" t="str">
            <v>SINAPI 94040</v>
          </cell>
        </row>
        <row r="1682">
          <cell r="A1682" t="str">
            <v>SINAPI 94041</v>
          </cell>
        </row>
        <row r="1683">
          <cell r="A1683" t="str">
            <v>SINAPI 94042</v>
          </cell>
        </row>
        <row r="1684">
          <cell r="A1684" t="str">
            <v>SINAPI 94043</v>
          </cell>
        </row>
        <row r="1685">
          <cell r="A1685" t="str">
            <v>SINAPI 94044</v>
          </cell>
        </row>
        <row r="1686">
          <cell r="A1686" t="str">
            <v>SINAPI 94045</v>
          </cell>
        </row>
        <row r="1687">
          <cell r="A1687" t="str">
            <v>SINAPI 94046</v>
          </cell>
        </row>
        <row r="1688">
          <cell r="A1688" t="str">
            <v>SINAPI 94047</v>
          </cell>
        </row>
        <row r="1689">
          <cell r="A1689" t="str">
            <v>SINAPI 94048</v>
          </cell>
        </row>
        <row r="1690">
          <cell r="A1690" t="str">
            <v>SINAPI 94049</v>
          </cell>
        </row>
        <row r="1691">
          <cell r="A1691" t="str">
            <v>SINAPI 94050</v>
          </cell>
        </row>
        <row r="1692">
          <cell r="A1692" t="str">
            <v>SINAPI 94051</v>
          </cell>
        </row>
        <row r="1693">
          <cell r="A1693" t="str">
            <v>SINAPI 94052</v>
          </cell>
        </row>
        <row r="1694">
          <cell r="A1694" t="str">
            <v>SINAPI 94053</v>
          </cell>
        </row>
        <row r="1695">
          <cell r="A1695" t="str">
            <v>SINAPI 94054</v>
          </cell>
        </row>
        <row r="1696">
          <cell r="A1696" t="str">
            <v>SINAPI 94055</v>
          </cell>
        </row>
        <row r="1697">
          <cell r="A1697" t="str">
            <v>SINAPI 94056</v>
          </cell>
        </row>
        <row r="1698">
          <cell r="A1698" t="str">
            <v>SINAPI 94057</v>
          </cell>
        </row>
        <row r="1699">
          <cell r="A1699" t="str">
            <v>SINAPI 94058</v>
          </cell>
        </row>
        <row r="1700">
          <cell r="A1700" t="str">
            <v>SINAPI 94059</v>
          </cell>
        </row>
        <row r="1701">
          <cell r="A1701" t="str">
            <v>SINAPI 94060</v>
          </cell>
        </row>
        <row r="1702">
          <cell r="A1702" t="str">
            <v>SINAPI 83770</v>
          </cell>
        </row>
        <row r="1703">
          <cell r="A1703" t="str">
            <v>SINAPI 73301</v>
          </cell>
        </row>
        <row r="1704">
          <cell r="A1704" t="str">
            <v>SINAPI 83515</v>
          </cell>
        </row>
        <row r="1705">
          <cell r="A1705" t="str">
            <v>SINAPI 83516</v>
          </cell>
        </row>
        <row r="1706">
          <cell r="A1706" t="str">
            <v>SINAPI 72144</v>
          </cell>
        </row>
        <row r="1707">
          <cell r="A1707" t="str">
            <v>SINAPI 73910/8</v>
          </cell>
        </row>
        <row r="1708">
          <cell r="A1708" t="str">
            <v>SINAPI 84876</v>
          </cell>
        </row>
        <row r="1709">
          <cell r="A1709" t="str">
            <v>SINAPI 90788</v>
          </cell>
        </row>
        <row r="1710">
          <cell r="A1710" t="str">
            <v>SINAPI 90789</v>
          </cell>
        </row>
        <row r="1711">
          <cell r="A1711" t="str">
            <v>SINAPI 90790</v>
          </cell>
        </row>
        <row r="1712">
          <cell r="A1712" t="str">
            <v>SINAPI 90791</v>
          </cell>
        </row>
        <row r="1713">
          <cell r="A1713" t="str">
            <v>SINAPI 90792</v>
          </cell>
        </row>
        <row r="1714">
          <cell r="A1714" t="str">
            <v>SINAPI 90793</v>
          </cell>
        </row>
        <row r="1715">
          <cell r="A1715" t="str">
            <v>SINAPI 90800</v>
          </cell>
        </row>
        <row r="1716">
          <cell r="A1716" t="str">
            <v>SINAPI 90801</v>
          </cell>
        </row>
        <row r="1717">
          <cell r="A1717" t="str">
            <v>SINAPI 90802</v>
          </cell>
        </row>
        <row r="1718">
          <cell r="A1718" t="str">
            <v>SINAPI 90803</v>
          </cell>
        </row>
        <row r="1719">
          <cell r="A1719" t="str">
            <v>SINAPI 90804</v>
          </cell>
        </row>
        <row r="1720">
          <cell r="A1720" t="str">
            <v>SINAPI 90805</v>
          </cell>
        </row>
        <row r="1721">
          <cell r="A1721" t="str">
            <v>SINAPI 90806</v>
          </cell>
        </row>
        <row r="1722">
          <cell r="A1722" t="str">
            <v>SINAPI 90807</v>
          </cell>
        </row>
        <row r="1723">
          <cell r="A1723" t="str">
            <v>SINAPI 90816</v>
          </cell>
        </row>
        <row r="1724">
          <cell r="A1724" t="str">
            <v>SINAPI 90817</v>
          </cell>
        </row>
        <row r="1725">
          <cell r="A1725" t="str">
            <v>SINAPI 90818</v>
          </cell>
        </row>
        <row r="1726">
          <cell r="A1726" t="str">
            <v>SINAPI 90819</v>
          </cell>
        </row>
        <row r="1727">
          <cell r="A1727" t="str">
            <v>SINAPI 90820</v>
          </cell>
        </row>
        <row r="1728">
          <cell r="A1728" t="str">
            <v>SINAPI 90821</v>
          </cell>
        </row>
        <row r="1729">
          <cell r="A1729" t="str">
            <v>SINAPI 90822</v>
          </cell>
        </row>
        <row r="1730">
          <cell r="A1730" t="str">
            <v>SINAPI 90823</v>
          </cell>
        </row>
        <row r="1731">
          <cell r="A1731" t="str">
            <v>SINAPI 90826</v>
          </cell>
        </row>
        <row r="1732">
          <cell r="A1732" t="str">
            <v>SINAPI 90827</v>
          </cell>
        </row>
        <row r="1733">
          <cell r="A1733" t="str">
            <v>SINAPI 90828</v>
          </cell>
        </row>
        <row r="1734">
          <cell r="A1734" t="str">
            <v>SINAPI 90829</v>
          </cell>
        </row>
        <row r="1735">
          <cell r="A1735" t="str">
            <v>SINAPI 90830</v>
          </cell>
        </row>
        <row r="1736">
          <cell r="A1736" t="str">
            <v>SINAPI 90831</v>
          </cell>
        </row>
        <row r="1737">
          <cell r="A1737" t="str">
            <v>SINAPI 90841</v>
          </cell>
        </row>
        <row r="1738">
          <cell r="A1738" t="str">
            <v>SINAPI 90842</v>
          </cell>
        </row>
        <row r="1739">
          <cell r="A1739" t="str">
            <v>SINAPI 90843</v>
          </cell>
        </row>
        <row r="1740">
          <cell r="A1740" t="str">
            <v>SINAPI 90844</v>
          </cell>
        </row>
        <row r="1741">
          <cell r="A1741" t="str">
            <v>SINAPI 90847</v>
          </cell>
        </row>
        <row r="1742">
          <cell r="A1742" t="str">
            <v>SINAPI 90848</v>
          </cell>
        </row>
        <row r="1743">
          <cell r="A1743" t="str">
            <v>SINAPI 90849</v>
          </cell>
        </row>
        <row r="1744">
          <cell r="A1744" t="str">
            <v>SINAPI 90850</v>
          </cell>
        </row>
        <row r="1745">
          <cell r="A1745" t="str">
            <v>SINAPI 91009</v>
          </cell>
        </row>
        <row r="1746">
          <cell r="A1746" t="str">
            <v>SINAPI 91010</v>
          </cell>
        </row>
        <row r="1747">
          <cell r="A1747" t="str">
            <v>SINAPI 91011</v>
          </cell>
        </row>
        <row r="1748">
          <cell r="A1748" t="str">
            <v>SINAPI 91012</v>
          </cell>
        </row>
        <row r="1749">
          <cell r="A1749" t="str">
            <v>SINAPI 91013</v>
          </cell>
        </row>
        <row r="1750">
          <cell r="A1750" t="str">
            <v>SINAPI 91014</v>
          </cell>
        </row>
        <row r="1751">
          <cell r="A1751" t="str">
            <v>SINAPI 91015</v>
          </cell>
        </row>
        <row r="1752">
          <cell r="A1752" t="str">
            <v>SINAPI 91016</v>
          </cell>
        </row>
        <row r="1753">
          <cell r="A1753" t="str">
            <v>SINAPI 91286</v>
          </cell>
        </row>
        <row r="1754">
          <cell r="A1754" t="str">
            <v>SINAPI 91287</v>
          </cell>
        </row>
        <row r="1755">
          <cell r="A1755" t="str">
            <v>SINAPI 91288</v>
          </cell>
        </row>
        <row r="1756">
          <cell r="A1756" t="str">
            <v>SINAPI 91290</v>
          </cell>
        </row>
        <row r="1757">
          <cell r="A1757" t="str">
            <v>SINAPI 91291</v>
          </cell>
        </row>
        <row r="1758">
          <cell r="A1758" t="str">
            <v>SINAPI 91292</v>
          </cell>
        </row>
        <row r="1759">
          <cell r="A1759" t="str">
            <v>SINAPI 91293</v>
          </cell>
        </row>
        <row r="1760">
          <cell r="A1760" t="str">
            <v>SINAPI 91294</v>
          </cell>
        </row>
        <row r="1761">
          <cell r="A1761" t="str">
            <v>SINAPI 91295</v>
          </cell>
        </row>
        <row r="1762">
          <cell r="A1762" t="str">
            <v>SINAPI 91296</v>
          </cell>
        </row>
        <row r="1763">
          <cell r="A1763" t="str">
            <v>SINAPI 91297</v>
          </cell>
        </row>
        <row r="1764">
          <cell r="A1764" t="str">
            <v>SINAPI 91298</v>
          </cell>
        </row>
        <row r="1765">
          <cell r="A1765" t="str">
            <v>SINAPI 91299</v>
          </cell>
        </row>
        <row r="1766">
          <cell r="A1766" t="str">
            <v>SINAPI 91300</v>
          </cell>
        </row>
        <row r="1767">
          <cell r="A1767" t="str">
            <v>SINAPI 91301</v>
          </cell>
        </row>
        <row r="1768">
          <cell r="A1768" t="str">
            <v>SINAPI 91302</v>
          </cell>
        </row>
        <row r="1769">
          <cell r="A1769" t="str">
            <v>SINAPI 91303</v>
          </cell>
        </row>
        <row r="1770">
          <cell r="A1770" t="str">
            <v>SINAPI 91304</v>
          </cell>
        </row>
        <row r="1771">
          <cell r="A1771" t="str">
            <v>SINAPI 91305</v>
          </cell>
        </row>
        <row r="1772">
          <cell r="A1772" t="str">
            <v>SINAPI 91306</v>
          </cell>
        </row>
        <row r="1773">
          <cell r="A1773" t="str">
            <v>SINAPI 91307</v>
          </cell>
        </row>
        <row r="1774">
          <cell r="A1774" t="str">
            <v>SINAPI 91312</v>
          </cell>
        </row>
        <row r="1775">
          <cell r="A1775" t="str">
            <v>SINAPI 91313</v>
          </cell>
        </row>
        <row r="1776">
          <cell r="A1776" t="str">
            <v>SINAPI 91314</v>
          </cell>
        </row>
        <row r="1777">
          <cell r="A1777" t="str">
            <v>SINAPI 91315</v>
          </cell>
        </row>
        <row r="1778">
          <cell r="A1778" t="str">
            <v>SINAPI 91318</v>
          </cell>
        </row>
        <row r="1779">
          <cell r="A1779" t="str">
            <v>SINAPI 91319</v>
          </cell>
        </row>
        <row r="1780">
          <cell r="A1780" t="str">
            <v>SINAPI 91320</v>
          </cell>
        </row>
        <row r="1781">
          <cell r="A1781" t="str">
            <v>SINAPI 91321</v>
          </cell>
        </row>
        <row r="1782">
          <cell r="A1782" t="str">
            <v>SINAPI 91324</v>
          </cell>
        </row>
        <row r="1783">
          <cell r="A1783" t="str">
            <v>SINAPI 91325</v>
          </cell>
        </row>
        <row r="1784">
          <cell r="A1784" t="str">
            <v>SINAPI 91326</v>
          </cell>
        </row>
        <row r="1785">
          <cell r="A1785" t="str">
            <v>SINAPI 91327</v>
          </cell>
        </row>
        <row r="1786">
          <cell r="A1786" t="str">
            <v>SINAPI 91328</v>
          </cell>
        </row>
        <row r="1787">
          <cell r="A1787" t="str">
            <v>SINAPI 91329</v>
          </cell>
        </row>
        <row r="1788">
          <cell r="A1788" t="str">
            <v>SINAPI 91330</v>
          </cell>
        </row>
        <row r="1789">
          <cell r="A1789" t="str">
            <v>SINAPI 91331</v>
          </cell>
        </row>
        <row r="1790">
          <cell r="A1790" t="str">
            <v>SINAPI 91332</v>
          </cell>
        </row>
        <row r="1791">
          <cell r="A1791" t="str">
            <v>SINAPI 91333</v>
          </cell>
        </row>
        <row r="1792">
          <cell r="A1792" t="str">
            <v>SINAPI 91334</v>
          </cell>
        </row>
        <row r="1793">
          <cell r="A1793" t="str">
            <v>SINAPI 91335</v>
          </cell>
        </row>
        <row r="1794">
          <cell r="A1794" t="str">
            <v>SINAPI 91336</v>
          </cell>
        </row>
        <row r="1795">
          <cell r="A1795" t="str">
            <v>SINAPI 91337</v>
          </cell>
        </row>
        <row r="1796">
          <cell r="A1796" t="str">
            <v>SINAPI 73813/1</v>
          </cell>
        </row>
        <row r="1797">
          <cell r="A1797" t="str">
            <v>SINAPI 84844</v>
          </cell>
        </row>
        <row r="1798">
          <cell r="A1798" t="str">
            <v>SINAPI 84845</v>
          </cell>
        </row>
        <row r="1799">
          <cell r="A1799" t="str">
            <v>SINAPI 84846</v>
          </cell>
        </row>
        <row r="1800">
          <cell r="A1800" t="str">
            <v>SINAPI 84847</v>
          </cell>
        </row>
        <row r="1801">
          <cell r="A1801" t="str">
            <v>SINAPI 84848</v>
          </cell>
        </row>
        <row r="1802">
          <cell r="A1802" t="str">
            <v>SINAPI 73933/1</v>
          </cell>
        </row>
        <row r="1803">
          <cell r="A1803" t="str">
            <v>SINAPI 73933/4</v>
          </cell>
        </row>
        <row r="1804">
          <cell r="A1804" t="str">
            <v>SINAPI 74073/1</v>
          </cell>
        </row>
        <row r="1805">
          <cell r="A1805" t="str">
            <v>SINAPI 74073/2</v>
          </cell>
        </row>
        <row r="1806">
          <cell r="A1806" t="str">
            <v>SINAPI 74136/1</v>
          </cell>
        </row>
        <row r="1807">
          <cell r="A1807" t="str">
            <v>SINAPI 74136/2</v>
          </cell>
        </row>
        <row r="1808">
          <cell r="A1808" t="str">
            <v>SINAPI 74136/3</v>
          </cell>
        </row>
        <row r="1809">
          <cell r="A1809" t="str">
            <v>SINAPI 84854</v>
          </cell>
        </row>
        <row r="1810">
          <cell r="A1810" t="str">
            <v>SINAPI 94559</v>
          </cell>
        </row>
        <row r="1811">
          <cell r="A1811" t="str">
            <v>SINAPI 94560</v>
          </cell>
        </row>
        <row r="1812">
          <cell r="A1812" t="str">
            <v>SINAPI 94562</v>
          </cell>
        </row>
        <row r="1813">
          <cell r="A1813" t="str">
            <v>SINAPI 94563</v>
          </cell>
        </row>
        <row r="1814">
          <cell r="A1814" t="str">
            <v>SINAPI 94564</v>
          </cell>
        </row>
        <row r="1815">
          <cell r="A1815" t="str">
            <v>SINAPI 94565</v>
          </cell>
        </row>
        <row r="1816">
          <cell r="A1816" t="str">
            <v>SINAPI 94567</v>
          </cell>
        </row>
        <row r="1817">
          <cell r="A1817" t="str">
            <v>SINAPI 94568</v>
          </cell>
        </row>
        <row r="1818">
          <cell r="A1818" t="str">
            <v>SINAPI 99837</v>
          </cell>
        </row>
        <row r="1819">
          <cell r="A1819" t="str">
            <v>SINAPI 99839</v>
          </cell>
        </row>
        <row r="1820">
          <cell r="A1820" t="str">
            <v>SINAPI 99841</v>
          </cell>
        </row>
        <row r="1821">
          <cell r="A1821" t="str">
            <v>SINAPI 99855</v>
          </cell>
        </row>
        <row r="1822">
          <cell r="A1822" t="str">
            <v>SINAPI 99857</v>
          </cell>
        </row>
        <row r="1823">
          <cell r="A1823" t="str">
            <v>SINAPI 99861</v>
          </cell>
        </row>
        <row r="1824">
          <cell r="A1824" t="str">
            <v>SINAPI 99862</v>
          </cell>
        </row>
        <row r="1825">
          <cell r="A1825" t="str">
            <v>SINAPI 73665</v>
          </cell>
        </row>
        <row r="1826">
          <cell r="A1826" t="str">
            <v>SINAPI 74194/1</v>
          </cell>
        </row>
        <row r="1827">
          <cell r="A1827" t="str">
            <v>SINAPI 68050</v>
          </cell>
        </row>
        <row r="1828">
          <cell r="A1828" t="str">
            <v>SINAPI 90838</v>
          </cell>
        </row>
        <row r="1829">
          <cell r="A1829" t="str">
            <v>SINAPI 91338</v>
          </cell>
        </row>
        <row r="1830">
          <cell r="A1830" t="str">
            <v>SINAPI 91341</v>
          </cell>
        </row>
        <row r="1831">
          <cell r="A1831" t="str">
            <v>SINAPI 94805</v>
          </cell>
        </row>
        <row r="1832">
          <cell r="A1832" t="str">
            <v>SINAPI 94806</v>
          </cell>
        </row>
        <row r="1833">
          <cell r="A1833" t="str">
            <v>SINAPI 94807</v>
          </cell>
        </row>
        <row r="1834">
          <cell r="A1834" t="str">
            <v>SINAPI 73736/1</v>
          </cell>
        </row>
        <row r="1835">
          <cell r="A1835" t="str">
            <v>SINAPI 84885</v>
          </cell>
        </row>
        <row r="1836">
          <cell r="A1836" t="str">
            <v>SINAPI 84886</v>
          </cell>
        </row>
        <row r="1837">
          <cell r="A1837" t="str">
            <v>SINAPI 84889</v>
          </cell>
        </row>
        <row r="1838">
          <cell r="A1838" t="str">
            <v>SINAPI 84891</v>
          </cell>
        </row>
        <row r="1839">
          <cell r="A1839" t="str">
            <v>SINAPI 74046/2</v>
          </cell>
        </row>
        <row r="1840">
          <cell r="A1840" t="str">
            <v>SINAPI 74047/2</v>
          </cell>
        </row>
        <row r="1841">
          <cell r="A1841" t="str">
            <v>SINAPI 74084/1</v>
          </cell>
        </row>
        <row r="1842">
          <cell r="A1842" t="str">
            <v>SINAPI 84950</v>
          </cell>
        </row>
        <row r="1843">
          <cell r="A1843" t="str">
            <v>SINAPI 84952</v>
          </cell>
        </row>
        <row r="1844">
          <cell r="A1844" t="str">
            <v>SINAPI 72116</v>
          </cell>
        </row>
        <row r="1845">
          <cell r="A1845" t="str">
            <v>SINAPI 72117</v>
          </cell>
        </row>
        <row r="1846">
          <cell r="A1846" t="str">
            <v>SINAPI 72118</v>
          </cell>
        </row>
        <row r="1847">
          <cell r="A1847" t="str">
            <v>SINAPI 72119</v>
          </cell>
        </row>
        <row r="1848">
          <cell r="A1848" t="str">
            <v>SINAPI 72120</v>
          </cell>
        </row>
        <row r="1849">
          <cell r="A1849" t="str">
            <v>SINAPI 72122</v>
          </cell>
        </row>
        <row r="1850">
          <cell r="A1850" t="str">
            <v>SINAPI 72123</v>
          </cell>
        </row>
        <row r="1851">
          <cell r="A1851" t="str">
            <v>SINAPI 73838/1</v>
          </cell>
        </row>
        <row r="1852">
          <cell r="A1852" t="str">
            <v>SINAPI 74125/1</v>
          </cell>
        </row>
        <row r="1853">
          <cell r="A1853" t="str">
            <v>SINAPI 74125/2</v>
          </cell>
        </row>
        <row r="1854">
          <cell r="A1854" t="str">
            <v>SINAPI 84957</v>
          </cell>
        </row>
        <row r="1855">
          <cell r="A1855" t="str">
            <v>SINAPI 84959</v>
          </cell>
        </row>
        <row r="1856">
          <cell r="A1856" t="str">
            <v>SINAPI 85001</v>
          </cell>
        </row>
        <row r="1857">
          <cell r="A1857" t="str">
            <v>SINAPI 85002</v>
          </cell>
        </row>
        <row r="1858">
          <cell r="A1858" t="str">
            <v>SINAPI 85004</v>
          </cell>
        </row>
        <row r="1859">
          <cell r="A1859" t="str">
            <v>SINAPI 85005</v>
          </cell>
        </row>
        <row r="1860">
          <cell r="A1860" t="str">
            <v>SINAPI 68054</v>
          </cell>
        </row>
        <row r="1861">
          <cell r="A1861" t="str">
            <v>SINAPI 74100/1</v>
          </cell>
        </row>
        <row r="1862">
          <cell r="A1862" t="str">
            <v>SINAPI 74238/2</v>
          </cell>
        </row>
        <row r="1863">
          <cell r="A1863" t="str">
            <v>SINAPI 85188</v>
          </cell>
        </row>
        <row r="1864">
          <cell r="A1864" t="str">
            <v>SINAPI 85189</v>
          </cell>
        </row>
        <row r="1865">
          <cell r="A1865" t="str">
            <v>SINAPI 85010</v>
          </cell>
        </row>
        <row r="1866">
          <cell r="A1866" t="str">
            <v>SINAPI 94569</v>
          </cell>
        </row>
        <row r="1867">
          <cell r="A1867" t="str">
            <v>SINAPI 94570</v>
          </cell>
        </row>
        <row r="1868">
          <cell r="A1868" t="str">
            <v>SINAPI 94572</v>
          </cell>
        </row>
        <row r="1869">
          <cell r="A1869" t="str">
            <v>SINAPI 94573</v>
          </cell>
        </row>
        <row r="1870">
          <cell r="A1870" t="str">
            <v>SINAPI 94574</v>
          </cell>
        </row>
        <row r="1871">
          <cell r="A1871" t="str">
            <v>SINAPI 94575</v>
          </cell>
        </row>
        <row r="1872">
          <cell r="A1872" t="str">
            <v>SINAPI 94576</v>
          </cell>
        </row>
        <row r="1873">
          <cell r="A1873" t="str">
            <v>SINAPI 94578</v>
          </cell>
        </row>
        <row r="1874">
          <cell r="A1874" t="str">
            <v>SINAPI 94579</v>
          </cell>
        </row>
        <row r="1875">
          <cell r="A1875" t="str">
            <v>SINAPI 94580</v>
          </cell>
        </row>
        <row r="1876">
          <cell r="A1876" t="str">
            <v>SINAPI 94581</v>
          </cell>
        </row>
        <row r="1877">
          <cell r="A1877" t="str">
            <v>SINAPI 94582</v>
          </cell>
        </row>
        <row r="1878">
          <cell r="A1878" t="str">
            <v>SINAPI 94584</v>
          </cell>
        </row>
        <row r="1879">
          <cell r="A1879" t="str">
            <v>SINAPI 94585</v>
          </cell>
        </row>
        <row r="1880">
          <cell r="A1880" t="str">
            <v>SINAPI 94586</v>
          </cell>
        </row>
        <row r="1881">
          <cell r="A1881" t="str">
            <v>SINAPI 73908/1</v>
          </cell>
        </row>
        <row r="1882">
          <cell r="A1882" t="str">
            <v>SINAPI 73908/2</v>
          </cell>
        </row>
        <row r="1883">
          <cell r="A1883" t="str">
            <v>SINAPI 85015</v>
          </cell>
        </row>
        <row r="1884">
          <cell r="A1884" t="str">
            <v>SINAPI 85016</v>
          </cell>
        </row>
        <row r="1885">
          <cell r="A1885" t="str">
            <v>SINAPI 97751</v>
          </cell>
        </row>
        <row r="1886">
          <cell r="A1886" t="str">
            <v>SINAPI 97752</v>
          </cell>
        </row>
        <row r="1887">
          <cell r="A1887" t="str">
            <v>SINAPI 97753</v>
          </cell>
        </row>
        <row r="1888">
          <cell r="A1888" t="str">
            <v>SINAPI 97754</v>
          </cell>
        </row>
        <row r="1889">
          <cell r="A1889" t="str">
            <v>SINAPI 97755</v>
          </cell>
        </row>
        <row r="1890">
          <cell r="A1890" t="str">
            <v>SINAPI 97756</v>
          </cell>
        </row>
        <row r="1891">
          <cell r="A1891" t="str">
            <v>SINAPI 97757</v>
          </cell>
        </row>
        <row r="1892">
          <cell r="A1892" t="str">
            <v>SINAPI 97758</v>
          </cell>
        </row>
        <row r="1893">
          <cell r="A1893" t="str">
            <v>SINAPI 97759</v>
          </cell>
        </row>
        <row r="1894">
          <cell r="A1894" t="str">
            <v>SINAPI 97760</v>
          </cell>
        </row>
        <row r="1895">
          <cell r="A1895" t="str">
            <v>SINAPI 97761</v>
          </cell>
        </row>
        <row r="1896">
          <cell r="A1896" t="str">
            <v>SINAPI 97762</v>
          </cell>
        </row>
        <row r="1897">
          <cell r="A1897" t="str">
            <v>SINAPI 97763</v>
          </cell>
        </row>
        <row r="1898">
          <cell r="A1898" t="str">
            <v>SINAPI 97764</v>
          </cell>
        </row>
        <row r="1899">
          <cell r="A1899" t="str">
            <v>SINAPI 97765</v>
          </cell>
        </row>
        <row r="1900">
          <cell r="A1900" t="str">
            <v>SINAPI 97766</v>
          </cell>
        </row>
        <row r="1901">
          <cell r="A1901" t="str">
            <v>SINAPI 97767</v>
          </cell>
        </row>
        <row r="1902">
          <cell r="A1902" t="str">
            <v>SINAPI 97768</v>
          </cell>
        </row>
        <row r="1903">
          <cell r="A1903" t="str">
            <v>SINAPI 97769</v>
          </cell>
        </row>
        <row r="1904">
          <cell r="A1904" t="str">
            <v>SINAPI 97770</v>
          </cell>
        </row>
        <row r="1905">
          <cell r="A1905" t="str">
            <v>SINAPI 97771</v>
          </cell>
        </row>
        <row r="1906">
          <cell r="A1906" t="str">
            <v>SINAPI 97772</v>
          </cell>
        </row>
        <row r="1907">
          <cell r="A1907" t="str">
            <v>SINAPI 97773</v>
          </cell>
        </row>
        <row r="1908">
          <cell r="A1908" t="str">
            <v>SINAPI 97774</v>
          </cell>
        </row>
        <row r="1909">
          <cell r="A1909" t="str">
            <v>SINAPI 97775</v>
          </cell>
        </row>
        <row r="1910">
          <cell r="A1910" t="str">
            <v>SINAPI 97776</v>
          </cell>
        </row>
        <row r="1911">
          <cell r="A1911" t="str">
            <v>SINAPI 97777</v>
          </cell>
        </row>
        <row r="1912">
          <cell r="A1912" t="str">
            <v>SINAPI 97778</v>
          </cell>
        </row>
        <row r="1913">
          <cell r="A1913" t="str">
            <v>SINAPI 97779</v>
          </cell>
        </row>
        <row r="1914">
          <cell r="A1914" t="str">
            <v>SINAPI 97780</v>
          </cell>
        </row>
        <row r="1915">
          <cell r="A1915" t="str">
            <v>SINAPI 97781</v>
          </cell>
        </row>
        <row r="1916">
          <cell r="A1916" t="str">
            <v>SINAPI 97782</v>
          </cell>
        </row>
        <row r="1917">
          <cell r="A1917" t="str">
            <v>SINAPI 97783</v>
          </cell>
        </row>
        <row r="1918">
          <cell r="A1918" t="str">
            <v>SINAPI 97784</v>
          </cell>
        </row>
        <row r="1919">
          <cell r="A1919" t="str">
            <v>SINAPI 97785</v>
          </cell>
        </row>
        <row r="1920">
          <cell r="A1920" t="str">
            <v>SINAPI 97786</v>
          </cell>
        </row>
        <row r="1921">
          <cell r="A1921" t="str">
            <v>SINAPI 97787</v>
          </cell>
        </row>
        <row r="1922">
          <cell r="A1922" t="str">
            <v>SINAPI 97788</v>
          </cell>
        </row>
        <row r="1923">
          <cell r="A1923" t="str">
            <v>SINAPI 97789</v>
          </cell>
        </row>
        <row r="1924">
          <cell r="A1924" t="str">
            <v>SINAPI 97790</v>
          </cell>
        </row>
        <row r="1925">
          <cell r="A1925" t="str">
            <v>SINAPI 97791</v>
          </cell>
        </row>
        <row r="1926">
          <cell r="A1926" t="str">
            <v>SINAPI 97792</v>
          </cell>
        </row>
        <row r="1927">
          <cell r="A1927" t="str">
            <v>SINAPI 97793</v>
          </cell>
        </row>
        <row r="1928">
          <cell r="A1928" t="str">
            <v>SINAPI 97794</v>
          </cell>
        </row>
        <row r="1929">
          <cell r="A1929" t="str">
            <v>SINAPI 97795</v>
          </cell>
        </row>
        <row r="1930">
          <cell r="A1930" t="str">
            <v>SINAPI 97796</v>
          </cell>
        </row>
        <row r="1931">
          <cell r="A1931" t="str">
            <v>SINAPI 97797</v>
          </cell>
        </row>
        <row r="1932">
          <cell r="A1932" t="str">
            <v>SINAPI 97798</v>
          </cell>
        </row>
        <row r="1933">
          <cell r="A1933" t="str">
            <v>SINAPI 97799</v>
          </cell>
        </row>
        <row r="1934">
          <cell r="A1934" t="str">
            <v>SINAPI 97800</v>
          </cell>
        </row>
        <row r="1935">
          <cell r="A1935" t="str">
            <v>SINAPI 89198</v>
          </cell>
        </row>
        <row r="1936">
          <cell r="A1936" t="str">
            <v>SINAPI 89199</v>
          </cell>
        </row>
        <row r="1937">
          <cell r="A1937" t="str">
            <v>SINAPI 89200</v>
          </cell>
        </row>
        <row r="1938">
          <cell r="A1938" t="str">
            <v>SINAPI 89201</v>
          </cell>
        </row>
        <row r="1939">
          <cell r="A1939" t="str">
            <v>SINAPI 89202</v>
          </cell>
        </row>
        <row r="1940">
          <cell r="A1940" t="str">
            <v>SINAPI 89203</v>
          </cell>
        </row>
        <row r="1941">
          <cell r="A1941" t="str">
            <v>SINAPI 89204</v>
          </cell>
        </row>
        <row r="1942">
          <cell r="A1942" t="str">
            <v>SINAPI 89205</v>
          </cell>
        </row>
        <row r="1943">
          <cell r="A1943" t="str">
            <v>SINAPI 89206</v>
          </cell>
        </row>
        <row r="1944">
          <cell r="A1944" t="str">
            <v>SINAPI 90808</v>
          </cell>
        </row>
        <row r="1945">
          <cell r="A1945" t="str">
            <v>SINAPI 90809</v>
          </cell>
        </row>
        <row r="1946">
          <cell r="A1946" t="str">
            <v>SINAPI 90810</v>
          </cell>
        </row>
        <row r="1947">
          <cell r="A1947" t="str">
            <v>SINAPI 90811</v>
          </cell>
        </row>
        <row r="1948">
          <cell r="A1948" t="str">
            <v>SINAPI 90812</v>
          </cell>
        </row>
        <row r="1949">
          <cell r="A1949" t="str">
            <v>SINAPI 90813</v>
          </cell>
        </row>
        <row r="1950">
          <cell r="A1950" t="str">
            <v>SINAPI 90814</v>
          </cell>
        </row>
        <row r="1951">
          <cell r="A1951" t="str">
            <v>SINAPI 90815</v>
          </cell>
        </row>
        <row r="1952">
          <cell r="A1952" t="str">
            <v>SINAPI 90877</v>
          </cell>
        </row>
        <row r="1953">
          <cell r="A1953" t="str">
            <v>SINAPI 90878</v>
          </cell>
        </row>
        <row r="1954">
          <cell r="A1954" t="str">
            <v>SINAPI 90880</v>
          </cell>
        </row>
        <row r="1955">
          <cell r="A1955" t="str">
            <v>SINAPI 90881</v>
          </cell>
        </row>
        <row r="1956">
          <cell r="A1956" t="str">
            <v>SINAPI 90883</v>
          </cell>
        </row>
        <row r="1957">
          <cell r="A1957" t="str">
            <v>SINAPI 90884</v>
          </cell>
        </row>
        <row r="1958">
          <cell r="A1958" t="str">
            <v>SINAPI 90885</v>
          </cell>
        </row>
        <row r="1959">
          <cell r="A1959" t="str">
            <v>SINAPI 90886</v>
          </cell>
        </row>
        <row r="1960">
          <cell r="A1960" t="str">
            <v>SINAPI 90887</v>
          </cell>
        </row>
        <row r="1961">
          <cell r="A1961" t="str">
            <v>SINAPI 90888</v>
          </cell>
        </row>
        <row r="1962">
          <cell r="A1962" t="str">
            <v>SINAPI 90889</v>
          </cell>
        </row>
        <row r="1963">
          <cell r="A1963" t="str">
            <v>SINAPI 90890</v>
          </cell>
        </row>
        <row r="1964">
          <cell r="A1964" t="str">
            <v>SINAPI 90891</v>
          </cell>
        </row>
        <row r="1965">
          <cell r="A1965" t="str">
            <v>SINAPI 95601</v>
          </cell>
        </row>
        <row r="1966">
          <cell r="A1966" t="str">
            <v>SINAPI 95602</v>
          </cell>
        </row>
        <row r="1967">
          <cell r="A1967" t="str">
            <v>SINAPI 95603</v>
          </cell>
        </row>
        <row r="1968">
          <cell r="A1968" t="str">
            <v>SINAPI 95604</v>
          </cell>
        </row>
        <row r="1969">
          <cell r="A1969" t="str">
            <v>SINAPI 95605</v>
          </cell>
        </row>
        <row r="1970">
          <cell r="A1970" t="str">
            <v>SINAPI 95607</v>
          </cell>
        </row>
        <row r="1971">
          <cell r="A1971" t="str">
            <v>SINAPI 95608</v>
          </cell>
        </row>
        <row r="1972">
          <cell r="A1972" t="str">
            <v>SINAPI 95609</v>
          </cell>
        </row>
        <row r="1973">
          <cell r="A1973" t="str">
            <v>SINAPI 96160</v>
          </cell>
        </row>
        <row r="1974">
          <cell r="A1974" t="str">
            <v>SINAPI 96161</v>
          </cell>
        </row>
        <row r="1975">
          <cell r="A1975" t="str">
            <v>SINAPI 96162</v>
          </cell>
        </row>
        <row r="1976">
          <cell r="A1976" t="str">
            <v>SINAPI 96163</v>
          </cell>
        </row>
        <row r="1977">
          <cell r="A1977" t="str">
            <v>SINAPI 96164</v>
          </cell>
        </row>
        <row r="1978">
          <cell r="A1978" t="str">
            <v>SINAPI 96165</v>
          </cell>
        </row>
        <row r="1979">
          <cell r="A1979" t="str">
            <v>SINAPI 96166</v>
          </cell>
        </row>
        <row r="1980">
          <cell r="A1980" t="str">
            <v>SINAPI 96167</v>
          </cell>
        </row>
        <row r="1981">
          <cell r="A1981" t="str">
            <v>SINAPI 96168</v>
          </cell>
        </row>
        <row r="1982">
          <cell r="A1982" t="str">
            <v>SINAPI 96169</v>
          </cell>
        </row>
        <row r="1983">
          <cell r="A1983" t="str">
            <v>SINAPI 96170</v>
          </cell>
        </row>
        <row r="1984">
          <cell r="A1984" t="str">
            <v>SINAPI 96171</v>
          </cell>
        </row>
        <row r="1985">
          <cell r="A1985" t="str">
            <v>SINAPI 96172</v>
          </cell>
        </row>
        <row r="1986">
          <cell r="A1986" t="str">
            <v>SINAPI 96173</v>
          </cell>
        </row>
        <row r="1987">
          <cell r="A1987" t="str">
            <v>SINAPI 96174</v>
          </cell>
        </row>
        <row r="1988">
          <cell r="A1988" t="str">
            <v>SINAPI 96175</v>
          </cell>
        </row>
        <row r="1989">
          <cell r="A1989" t="str">
            <v>SINAPI 96176</v>
          </cell>
        </row>
        <row r="1990">
          <cell r="A1990" t="str">
            <v>SINAPI 96177</v>
          </cell>
        </row>
        <row r="1991">
          <cell r="A1991" t="str">
            <v>SINAPI 96178</v>
          </cell>
        </row>
        <row r="1992">
          <cell r="A1992" t="str">
            <v>SINAPI 96179</v>
          </cell>
        </row>
        <row r="1993">
          <cell r="A1993" t="str">
            <v>SINAPI 96180</v>
          </cell>
        </row>
        <row r="1994">
          <cell r="A1994" t="str">
            <v>SINAPI 96181</v>
          </cell>
        </row>
        <row r="1995">
          <cell r="A1995" t="str">
            <v>SINAPI 96182</v>
          </cell>
        </row>
        <row r="1996">
          <cell r="A1996" t="str">
            <v>SINAPI 96183</v>
          </cell>
        </row>
        <row r="1997">
          <cell r="A1997" t="str">
            <v>SINAPI 98228</v>
          </cell>
        </row>
        <row r="1998">
          <cell r="A1998" t="str">
            <v>SINAPI 98229</v>
          </cell>
        </row>
        <row r="1999">
          <cell r="A1999" t="str">
            <v>SINAPI 98230</v>
          </cell>
        </row>
        <row r="2000">
          <cell r="A2000" t="str">
            <v>SINAPI 100035</v>
          </cell>
        </row>
        <row r="2001">
          <cell r="A2001" t="str">
            <v>SINAPI 100036</v>
          </cell>
        </row>
        <row r="2002">
          <cell r="A2002" t="str">
            <v>SINAPI 100037</v>
          </cell>
        </row>
        <row r="2003">
          <cell r="A2003" t="str">
            <v>SINAPI 83534</v>
          </cell>
        </row>
        <row r="2004">
          <cell r="A2004" t="str">
            <v>SINAPI 95240</v>
          </cell>
        </row>
        <row r="2005">
          <cell r="A2005" t="str">
            <v>SINAPI 95241</v>
          </cell>
        </row>
        <row r="2006">
          <cell r="A2006" t="str">
            <v>SINAPI 96616</v>
          </cell>
        </row>
        <row r="2007">
          <cell r="A2007" t="str">
            <v>SINAPI 96617</v>
          </cell>
        </row>
        <row r="2008">
          <cell r="A2008" t="str">
            <v>SINAPI 96619</v>
          </cell>
        </row>
        <row r="2009">
          <cell r="A2009" t="str">
            <v>SINAPI 96620</v>
          </cell>
        </row>
        <row r="2010">
          <cell r="A2010" t="str">
            <v>SINAPI 96621</v>
          </cell>
        </row>
        <row r="2011">
          <cell r="A2011" t="str">
            <v>SINAPI 96622</v>
          </cell>
        </row>
        <row r="2012">
          <cell r="A2012" t="str">
            <v>SINAPI 96623</v>
          </cell>
        </row>
        <row r="2013">
          <cell r="A2013" t="str">
            <v>SINAPI 96624</v>
          </cell>
        </row>
        <row r="2014">
          <cell r="A2014" t="str">
            <v>SINAPI 97082</v>
          </cell>
        </row>
        <row r="2015">
          <cell r="A2015" t="str">
            <v>SINAPI 97083</v>
          </cell>
        </row>
        <row r="2016">
          <cell r="A2016" t="str">
            <v>SINAPI 97084</v>
          </cell>
        </row>
        <row r="2017">
          <cell r="A2017" t="str">
            <v>SINAPI 97086</v>
          </cell>
        </row>
        <row r="2018">
          <cell r="A2018" t="str">
            <v>SINAPI 97094</v>
          </cell>
        </row>
        <row r="2019">
          <cell r="A2019" t="str">
            <v>SINAPI 97095</v>
          </cell>
        </row>
        <row r="2020">
          <cell r="A2020" t="str">
            <v>SINAPI 97096</v>
          </cell>
        </row>
        <row r="2021">
          <cell r="A2021" t="str">
            <v>SINAPI 100322</v>
          </cell>
        </row>
        <row r="2022">
          <cell r="A2022" t="str">
            <v>SINAPI 100323</v>
          </cell>
        </row>
        <row r="2023">
          <cell r="A2023" t="str">
            <v>SINAPI 100324</v>
          </cell>
        </row>
        <row r="2024">
          <cell r="A2024" t="str">
            <v>SINAPI 90996</v>
          </cell>
        </row>
        <row r="2025">
          <cell r="A2025" t="str">
            <v>SINAPI 90997</v>
          </cell>
        </row>
        <row r="2026">
          <cell r="A2026" t="str">
            <v>SINAPI 90998</v>
          </cell>
        </row>
        <row r="2027">
          <cell r="A2027" t="str">
            <v>SINAPI 91000</v>
          </cell>
        </row>
        <row r="2028">
          <cell r="A2028" t="str">
            <v>SINAPI 91002</v>
          </cell>
        </row>
        <row r="2029">
          <cell r="A2029" t="str">
            <v>SINAPI 91003</v>
          </cell>
        </row>
        <row r="2030">
          <cell r="A2030" t="str">
            <v>SINAPI 91004</v>
          </cell>
        </row>
        <row r="2031">
          <cell r="A2031" t="str">
            <v>SINAPI 91005</v>
          </cell>
        </row>
        <row r="2032">
          <cell r="A2032" t="str">
            <v>SINAPI 91006</v>
          </cell>
        </row>
        <row r="2033">
          <cell r="A2033" t="str">
            <v>SINAPI 91007</v>
          </cell>
        </row>
        <row r="2034">
          <cell r="A2034" t="str">
            <v>SINAPI 91008</v>
          </cell>
        </row>
        <row r="2035">
          <cell r="A2035" t="str">
            <v>SINAPI 92263</v>
          </cell>
        </row>
        <row r="2036">
          <cell r="A2036" t="str">
            <v>SINAPI 92264</v>
          </cell>
        </row>
        <row r="2037">
          <cell r="A2037" t="str">
            <v>SINAPI 92265</v>
          </cell>
        </row>
        <row r="2038">
          <cell r="A2038" t="str">
            <v>SINAPI 92266</v>
          </cell>
        </row>
        <row r="2039">
          <cell r="A2039" t="str">
            <v>SINAPI 92267</v>
          </cell>
        </row>
        <row r="2040">
          <cell r="A2040" t="str">
            <v>SINAPI 92268</v>
          </cell>
        </row>
        <row r="2041">
          <cell r="A2041" t="str">
            <v>SINAPI 92269</v>
          </cell>
        </row>
        <row r="2042">
          <cell r="A2042" t="str">
            <v>SINAPI 92270</v>
          </cell>
        </row>
        <row r="2043">
          <cell r="A2043" t="str">
            <v>SINAPI 92271</v>
          </cell>
        </row>
        <row r="2044">
          <cell r="A2044" t="str">
            <v>SINAPI 92272</v>
          </cell>
        </row>
        <row r="2045">
          <cell r="A2045" t="str">
            <v>SINAPI 92273</v>
          </cell>
        </row>
        <row r="2046">
          <cell r="A2046" t="str">
            <v>SINAPI 92408</v>
          </cell>
        </row>
        <row r="2047">
          <cell r="A2047" t="str">
            <v>SINAPI 92409</v>
          </cell>
        </row>
        <row r="2048">
          <cell r="A2048" t="str">
            <v>SINAPI 92410</v>
          </cell>
        </row>
        <row r="2049">
          <cell r="A2049" t="str">
            <v>SINAPI 92411</v>
          </cell>
        </row>
        <row r="2050">
          <cell r="A2050" t="str">
            <v>SINAPI 92412</v>
          </cell>
        </row>
        <row r="2051">
          <cell r="A2051" t="str">
            <v>SINAPI 92413</v>
          </cell>
        </row>
        <row r="2052">
          <cell r="A2052" t="str">
            <v>SINAPI 92414</v>
          </cell>
        </row>
        <row r="2053">
          <cell r="A2053" t="str">
            <v>SINAPI 92415</v>
          </cell>
        </row>
        <row r="2054">
          <cell r="A2054" t="str">
            <v>SINAPI 92416</v>
          </cell>
        </row>
        <row r="2055">
          <cell r="A2055" t="str">
            <v>SINAPI 92417</v>
          </cell>
        </row>
        <row r="2056">
          <cell r="A2056" t="str">
            <v>SINAPI 92418</v>
          </cell>
        </row>
        <row r="2057">
          <cell r="A2057" t="str">
            <v>SINAPI 92419</v>
          </cell>
        </row>
        <row r="2058">
          <cell r="A2058" t="str">
            <v>SINAPI 92420</v>
          </cell>
        </row>
        <row r="2059">
          <cell r="A2059" t="str">
            <v>SINAPI 92421</v>
          </cell>
        </row>
        <row r="2060">
          <cell r="A2060" t="str">
            <v>SINAPI 92422</v>
          </cell>
        </row>
        <row r="2061">
          <cell r="A2061" t="str">
            <v>SINAPI 92423</v>
          </cell>
        </row>
        <row r="2062">
          <cell r="A2062" t="str">
            <v>SINAPI 92424</v>
          </cell>
        </row>
        <row r="2063">
          <cell r="A2063" t="str">
            <v>SINAPI 92425</v>
          </cell>
        </row>
        <row r="2064">
          <cell r="A2064" t="str">
            <v>SINAPI 92426</v>
          </cell>
        </row>
        <row r="2065">
          <cell r="A2065" t="str">
            <v>SINAPI 92427</v>
          </cell>
        </row>
        <row r="2066">
          <cell r="A2066" t="str">
            <v>SINAPI 92428</v>
          </cell>
        </row>
        <row r="2067">
          <cell r="A2067" t="str">
            <v>SINAPI 92429</v>
          </cell>
        </row>
        <row r="2068">
          <cell r="A2068" t="str">
            <v>SINAPI 92430</v>
          </cell>
        </row>
        <row r="2069">
          <cell r="A2069" t="str">
            <v>SINAPI 92431</v>
          </cell>
        </row>
        <row r="2070">
          <cell r="A2070" t="str">
            <v>SINAPI 92432</v>
          </cell>
        </row>
        <row r="2071">
          <cell r="A2071" t="str">
            <v>SINAPI 92433</v>
          </cell>
        </row>
        <row r="2072">
          <cell r="A2072" t="str">
            <v>SINAPI 92434</v>
          </cell>
        </row>
        <row r="2073">
          <cell r="A2073" t="str">
            <v>SINAPI 92435</v>
          </cell>
        </row>
        <row r="2074">
          <cell r="A2074" t="str">
            <v>SINAPI 92436</v>
          </cell>
        </row>
        <row r="2075">
          <cell r="A2075" t="str">
            <v>SINAPI 92437</v>
          </cell>
        </row>
        <row r="2076">
          <cell r="A2076" t="str">
            <v>SINAPI 92438</v>
          </cell>
        </row>
        <row r="2077">
          <cell r="A2077" t="str">
            <v>SINAPI 92439</v>
          </cell>
        </row>
        <row r="2078">
          <cell r="A2078" t="str">
            <v>SINAPI 92440</v>
          </cell>
        </row>
        <row r="2079">
          <cell r="A2079" t="str">
            <v>SINAPI 92441</v>
          </cell>
        </row>
        <row r="2080">
          <cell r="A2080" t="str">
            <v>SINAPI 92442</v>
          </cell>
        </row>
        <row r="2081">
          <cell r="A2081" t="str">
            <v>SINAPI 92443</v>
          </cell>
        </row>
        <row r="2082">
          <cell r="A2082" t="str">
            <v>SINAPI 92444</v>
          </cell>
        </row>
        <row r="2083">
          <cell r="A2083" t="str">
            <v>SINAPI 92445</v>
          </cell>
        </row>
        <row r="2084">
          <cell r="A2084" t="str">
            <v>SINAPI 92446</v>
          </cell>
        </row>
        <row r="2085">
          <cell r="A2085" t="str">
            <v>SINAPI 92447</v>
          </cell>
        </row>
        <row r="2086">
          <cell r="A2086" t="str">
            <v>SINAPI 92448</v>
          </cell>
        </row>
        <row r="2087">
          <cell r="A2087" t="str">
            <v>SINAPI 92449</v>
          </cell>
        </row>
        <row r="2088">
          <cell r="A2088" t="str">
            <v>SINAPI 92450</v>
          </cell>
        </row>
        <row r="2089">
          <cell r="A2089" t="str">
            <v>SINAPI 92451</v>
          </cell>
        </row>
        <row r="2090">
          <cell r="A2090" t="str">
            <v>SINAPI 92452</v>
          </cell>
        </row>
        <row r="2091">
          <cell r="A2091" t="str">
            <v>SINAPI 92453</v>
          </cell>
        </row>
        <row r="2092">
          <cell r="A2092" t="str">
            <v>SINAPI 92454</v>
          </cell>
        </row>
        <row r="2093">
          <cell r="A2093" t="str">
            <v>SINAPI 92455</v>
          </cell>
        </row>
        <row r="2094">
          <cell r="A2094" t="str">
            <v>SINAPI 92456</v>
          </cell>
        </row>
        <row r="2095">
          <cell r="A2095" t="str">
            <v>SINAPI 92457</v>
          </cell>
        </row>
        <row r="2096">
          <cell r="A2096" t="str">
            <v>SINAPI 92458</v>
          </cell>
        </row>
        <row r="2097">
          <cell r="A2097" t="str">
            <v>SINAPI 92459</v>
          </cell>
        </row>
        <row r="2098">
          <cell r="A2098" t="str">
            <v>SINAPI 92460</v>
          </cell>
        </row>
        <row r="2099">
          <cell r="A2099" t="str">
            <v>SINAPI 92461</v>
          </cell>
        </row>
        <row r="2100">
          <cell r="A2100" t="str">
            <v>SINAPI 92462</v>
          </cell>
        </row>
        <row r="2101">
          <cell r="A2101" t="str">
            <v>SINAPI 92463</v>
          </cell>
        </row>
        <row r="2102">
          <cell r="A2102" t="str">
            <v>SINAPI 92464</v>
          </cell>
        </row>
        <row r="2103">
          <cell r="A2103" t="str">
            <v>SINAPI 92465</v>
          </cell>
        </row>
        <row r="2104">
          <cell r="A2104" t="str">
            <v>SINAPI 92466</v>
          </cell>
        </row>
        <row r="2105">
          <cell r="A2105" t="str">
            <v>SINAPI 92467</v>
          </cell>
        </row>
        <row r="2106">
          <cell r="A2106" t="str">
            <v>SINAPI 92468</v>
          </cell>
        </row>
        <row r="2107">
          <cell r="A2107" t="str">
            <v>SINAPI 92469</v>
          </cell>
        </row>
        <row r="2108">
          <cell r="A2108" t="str">
            <v>SINAPI 92470</v>
          </cell>
        </row>
        <row r="2109">
          <cell r="A2109" t="str">
            <v>SINAPI 92471</v>
          </cell>
        </row>
        <row r="2110">
          <cell r="A2110" t="str">
            <v>SINAPI 92472</v>
          </cell>
        </row>
        <row r="2111">
          <cell r="A2111" t="str">
            <v>SINAPI 92473</v>
          </cell>
        </row>
        <row r="2112">
          <cell r="A2112" t="str">
            <v>SINAPI 92474</v>
          </cell>
        </row>
        <row r="2113">
          <cell r="A2113" t="str">
            <v>SINAPI 92475</v>
          </cell>
        </row>
        <row r="2114">
          <cell r="A2114" t="str">
            <v>SINAPI 92476</v>
          </cell>
        </row>
        <row r="2115">
          <cell r="A2115" t="str">
            <v>SINAPI 92477</v>
          </cell>
        </row>
        <row r="2116">
          <cell r="A2116" t="str">
            <v>SINAPI 92478</v>
          </cell>
        </row>
        <row r="2117">
          <cell r="A2117" t="str">
            <v>SINAPI 92479</v>
          </cell>
        </row>
        <row r="2118">
          <cell r="A2118" t="str">
            <v>SINAPI 92480</v>
          </cell>
        </row>
        <row r="2119">
          <cell r="A2119" t="str">
            <v>SINAPI 92481</v>
          </cell>
        </row>
        <row r="2120">
          <cell r="A2120" t="str">
            <v>SINAPI 92482</v>
          </cell>
        </row>
        <row r="2121">
          <cell r="A2121" t="str">
            <v>SINAPI 92483</v>
          </cell>
        </row>
        <row r="2122">
          <cell r="A2122" t="str">
            <v>SINAPI 92484</v>
          </cell>
        </row>
        <row r="2123">
          <cell r="A2123" t="str">
            <v>SINAPI 92485</v>
          </cell>
        </row>
        <row r="2124">
          <cell r="A2124" t="str">
            <v>SINAPI 92486</v>
          </cell>
        </row>
        <row r="2125">
          <cell r="A2125" t="str">
            <v>SINAPI 92487</v>
          </cell>
        </row>
        <row r="2126">
          <cell r="A2126" t="str">
            <v>SINAPI 92488</v>
          </cell>
        </row>
        <row r="2127">
          <cell r="A2127" t="str">
            <v>SINAPI 92489</v>
          </cell>
        </row>
        <row r="2128">
          <cell r="A2128" t="str">
            <v>SINAPI 92490</v>
          </cell>
        </row>
        <row r="2129">
          <cell r="A2129" t="str">
            <v>SINAPI 92491</v>
          </cell>
        </row>
        <row r="2130">
          <cell r="A2130" t="str">
            <v>SINAPI 92492</v>
          </cell>
        </row>
        <row r="2131">
          <cell r="A2131" t="str">
            <v>SINAPI 92493</v>
          </cell>
        </row>
        <row r="2132">
          <cell r="A2132" t="str">
            <v>SINAPI 92494</v>
          </cell>
        </row>
        <row r="2133">
          <cell r="A2133" t="str">
            <v>SINAPI 92495</v>
          </cell>
        </row>
        <row r="2134">
          <cell r="A2134" t="str">
            <v>SINAPI 92496</v>
          </cell>
        </row>
        <row r="2135">
          <cell r="A2135" t="str">
            <v>SINAPI 92497</v>
          </cell>
        </row>
        <row r="2136">
          <cell r="A2136" t="str">
            <v>SINAPI 92498</v>
          </cell>
        </row>
        <row r="2137">
          <cell r="A2137" t="str">
            <v>SINAPI 92499</v>
          </cell>
        </row>
        <row r="2138">
          <cell r="A2138" t="str">
            <v>SINAPI 92500</v>
          </cell>
        </row>
        <row r="2139">
          <cell r="A2139" t="str">
            <v>SINAPI 92501</v>
          </cell>
        </row>
        <row r="2140">
          <cell r="A2140" t="str">
            <v>SINAPI 92502</v>
          </cell>
        </row>
        <row r="2141">
          <cell r="A2141" t="str">
            <v>SINAPI 92503</v>
          </cell>
        </row>
        <row r="2142">
          <cell r="A2142" t="str">
            <v>SINAPI 92504</v>
          </cell>
        </row>
        <row r="2143">
          <cell r="A2143" t="str">
            <v>SINAPI 92505</v>
          </cell>
        </row>
        <row r="2144">
          <cell r="A2144" t="str">
            <v>SINAPI 92506</v>
          </cell>
        </row>
        <row r="2145">
          <cell r="A2145" t="str">
            <v>SINAPI 92507</v>
          </cell>
        </row>
        <row r="2146">
          <cell r="A2146" t="str">
            <v>SINAPI 92508</v>
          </cell>
        </row>
        <row r="2147">
          <cell r="A2147" t="str">
            <v>SINAPI 92509</v>
          </cell>
        </row>
        <row r="2148">
          <cell r="A2148" t="str">
            <v>SINAPI 92510</v>
          </cell>
        </row>
        <row r="2149">
          <cell r="A2149" t="str">
            <v>SINAPI 92511</v>
          </cell>
        </row>
        <row r="2150">
          <cell r="A2150" t="str">
            <v>SINAPI 92512</v>
          </cell>
        </row>
        <row r="2151">
          <cell r="A2151" t="str">
            <v>SINAPI 92513</v>
          </cell>
        </row>
        <row r="2152">
          <cell r="A2152" t="str">
            <v>SINAPI 92514</v>
          </cell>
        </row>
        <row r="2153">
          <cell r="A2153" t="str">
            <v>SINAPI 92515</v>
          </cell>
        </row>
        <row r="2154">
          <cell r="A2154" t="str">
            <v>SINAPI 92516</v>
          </cell>
        </row>
        <row r="2155">
          <cell r="A2155" t="str">
            <v>SINAPI 92517</v>
          </cell>
        </row>
        <row r="2156">
          <cell r="A2156" t="str">
            <v>SINAPI 92518</v>
          </cell>
        </row>
        <row r="2157">
          <cell r="A2157" t="str">
            <v>SINAPI 92519</v>
          </cell>
        </row>
        <row r="2158">
          <cell r="A2158" t="str">
            <v>SINAPI 92520</v>
          </cell>
        </row>
        <row r="2159">
          <cell r="A2159" t="str">
            <v>SINAPI 92521</v>
          </cell>
        </row>
        <row r="2160">
          <cell r="A2160" t="str">
            <v>SINAPI 92522</v>
          </cell>
        </row>
        <row r="2161">
          <cell r="A2161" t="str">
            <v>SINAPI 92523</v>
          </cell>
        </row>
        <row r="2162">
          <cell r="A2162" t="str">
            <v>SINAPI 92524</v>
          </cell>
        </row>
        <row r="2163">
          <cell r="A2163" t="str">
            <v>SINAPI 92525</v>
          </cell>
        </row>
        <row r="2164">
          <cell r="A2164" t="str">
            <v>SINAPI 92526</v>
          </cell>
        </row>
        <row r="2165">
          <cell r="A2165" t="str">
            <v>SINAPI 92527</v>
          </cell>
        </row>
        <row r="2166">
          <cell r="A2166" t="str">
            <v>SINAPI 92528</v>
          </cell>
        </row>
        <row r="2167">
          <cell r="A2167" t="str">
            <v>SINAPI 92529</v>
          </cell>
        </row>
        <row r="2168">
          <cell r="A2168" t="str">
            <v>SINAPI 92530</v>
          </cell>
        </row>
        <row r="2169">
          <cell r="A2169" t="str">
            <v>SINAPI 92531</v>
          </cell>
        </row>
        <row r="2170">
          <cell r="A2170" t="str">
            <v>SINAPI 92532</v>
          </cell>
        </row>
        <row r="2171">
          <cell r="A2171" t="str">
            <v>SINAPI 92533</v>
          </cell>
        </row>
        <row r="2172">
          <cell r="A2172" t="str">
            <v>SINAPI 92534</v>
          </cell>
        </row>
        <row r="2173">
          <cell r="A2173" t="str">
            <v>SINAPI 92535</v>
          </cell>
        </row>
        <row r="2174">
          <cell r="A2174" t="str">
            <v>SINAPI 92536</v>
          </cell>
        </row>
        <row r="2175">
          <cell r="A2175" t="str">
            <v>SINAPI 92537</v>
          </cell>
        </row>
        <row r="2176">
          <cell r="A2176" t="str">
            <v>SINAPI 92538</v>
          </cell>
        </row>
        <row r="2177">
          <cell r="A2177" t="str">
            <v>SINAPI 95934</v>
          </cell>
        </row>
        <row r="2178">
          <cell r="A2178" t="str">
            <v>SINAPI 95935</v>
          </cell>
        </row>
        <row r="2179">
          <cell r="A2179" t="str">
            <v>SINAPI 95936</v>
          </cell>
        </row>
        <row r="2180">
          <cell r="A2180" t="str">
            <v>SINAPI 95937</v>
          </cell>
        </row>
        <row r="2181">
          <cell r="A2181" t="str">
            <v>SINAPI 95938</v>
          </cell>
        </row>
        <row r="2182">
          <cell r="A2182" t="str">
            <v>SINAPI 95939</v>
          </cell>
        </row>
        <row r="2183">
          <cell r="A2183" t="str">
            <v>SINAPI 95940</v>
          </cell>
        </row>
        <row r="2184">
          <cell r="A2184" t="str">
            <v>SINAPI 95941</v>
          </cell>
        </row>
        <row r="2185">
          <cell r="A2185" t="str">
            <v>SINAPI 95942</v>
          </cell>
        </row>
        <row r="2186">
          <cell r="A2186" t="str">
            <v>SINAPI 96252</v>
          </cell>
        </row>
        <row r="2187">
          <cell r="A2187" t="str">
            <v>SINAPI 96257</v>
          </cell>
        </row>
        <row r="2188">
          <cell r="A2188" t="str">
            <v>SINAPI 96258</v>
          </cell>
        </row>
        <row r="2189">
          <cell r="A2189" t="str">
            <v>SINAPI 96259</v>
          </cell>
        </row>
        <row r="2190">
          <cell r="A2190" t="str">
            <v>SINAPI 96529</v>
          </cell>
        </row>
        <row r="2191">
          <cell r="A2191" t="str">
            <v>SINAPI 96530</v>
          </cell>
        </row>
        <row r="2192">
          <cell r="A2192" t="str">
            <v>SINAPI 96531</v>
          </cell>
        </row>
        <row r="2193">
          <cell r="A2193" t="str">
            <v>SINAPI 96532</v>
          </cell>
        </row>
        <row r="2194">
          <cell r="A2194" t="str">
            <v>SINAPI 96533</v>
          </cell>
        </row>
        <row r="2195">
          <cell r="A2195" t="str">
            <v>SINAPI 96534</v>
          </cell>
        </row>
        <row r="2196">
          <cell r="A2196" t="str">
            <v>SINAPI 96535</v>
          </cell>
        </row>
        <row r="2197">
          <cell r="A2197" t="str">
            <v>SINAPI 96536</v>
          </cell>
        </row>
        <row r="2198">
          <cell r="A2198" t="str">
            <v>SINAPI 96537</v>
          </cell>
        </row>
        <row r="2199">
          <cell r="A2199" t="str">
            <v>SINAPI 96538</v>
          </cell>
        </row>
        <row r="2200">
          <cell r="A2200" t="str">
            <v>SINAPI 96539</v>
          </cell>
        </row>
        <row r="2201">
          <cell r="A2201" t="str">
            <v>SINAPI 96540</v>
          </cell>
        </row>
        <row r="2202">
          <cell r="A2202" t="str">
            <v>SINAPI 96541</v>
          </cell>
        </row>
        <row r="2203">
          <cell r="A2203" t="str">
            <v>SINAPI 96542</v>
          </cell>
        </row>
        <row r="2204">
          <cell r="A2204" t="str">
            <v>SINAPI 96543</v>
          </cell>
        </row>
        <row r="2205">
          <cell r="A2205" t="str">
            <v>SINAPI 97747</v>
          </cell>
        </row>
        <row r="2206">
          <cell r="A2206" t="str">
            <v>SINAPI 73771/1</v>
          </cell>
        </row>
        <row r="2207">
          <cell r="A2207" t="str">
            <v>SINAPI 73990/1</v>
          </cell>
        </row>
        <row r="2208">
          <cell r="A2208" t="str">
            <v>SINAPI 85662</v>
          </cell>
        </row>
        <row r="2209">
          <cell r="A2209" t="str">
            <v>SINAPI 89996</v>
          </cell>
        </row>
        <row r="2210">
          <cell r="A2210" t="str">
            <v>SINAPI 89997</v>
          </cell>
        </row>
        <row r="2211">
          <cell r="A2211" t="str">
            <v>SINAPI 89998</v>
          </cell>
        </row>
        <row r="2212">
          <cell r="A2212" t="str">
            <v>SINAPI 89999</v>
          </cell>
        </row>
        <row r="2213">
          <cell r="A2213" t="str">
            <v>SINAPI 90000</v>
          </cell>
        </row>
        <row r="2214">
          <cell r="A2214" t="str">
            <v>SINAPI 91593</v>
          </cell>
        </row>
        <row r="2215">
          <cell r="A2215" t="str">
            <v>SINAPI 91594</v>
          </cell>
        </row>
        <row r="2216">
          <cell r="A2216" t="str">
            <v>SINAPI 91595</v>
          </cell>
        </row>
        <row r="2217">
          <cell r="A2217" t="str">
            <v>SINAPI 91596</v>
          </cell>
        </row>
        <row r="2218">
          <cell r="A2218" t="str">
            <v>SINAPI 91597</v>
          </cell>
        </row>
        <row r="2219">
          <cell r="A2219" t="str">
            <v>SINAPI 91598</v>
          </cell>
        </row>
        <row r="2220">
          <cell r="A2220" t="str">
            <v>SINAPI 91599</v>
          </cell>
        </row>
        <row r="2221">
          <cell r="A2221" t="str">
            <v>SINAPI 91600</v>
          </cell>
        </row>
        <row r="2222">
          <cell r="A2222" t="str">
            <v>SINAPI 91601</v>
          </cell>
        </row>
        <row r="2223">
          <cell r="A2223" t="str">
            <v>SINAPI 91602</v>
          </cell>
        </row>
        <row r="2224">
          <cell r="A2224" t="str">
            <v>SINAPI 91603</v>
          </cell>
        </row>
        <row r="2225">
          <cell r="A2225" t="str">
            <v>SINAPI 92759</v>
          </cell>
        </row>
        <row r="2226">
          <cell r="A2226" t="str">
            <v>SINAPI 92760</v>
          </cell>
        </row>
        <row r="2227">
          <cell r="A2227" t="str">
            <v>SINAPI 92761</v>
          </cell>
        </row>
        <row r="2228">
          <cell r="A2228" t="str">
            <v>SINAPI 92762</v>
          </cell>
        </row>
        <row r="2229">
          <cell r="A2229" t="str">
            <v>SINAPI 92763</v>
          </cell>
        </row>
        <row r="2230">
          <cell r="A2230" t="str">
            <v>SINAPI 92764</v>
          </cell>
        </row>
        <row r="2231">
          <cell r="A2231" t="str">
            <v>SINAPI 92765</v>
          </cell>
        </row>
        <row r="2232">
          <cell r="A2232" t="str">
            <v>SINAPI 92766</v>
          </cell>
        </row>
        <row r="2233">
          <cell r="A2233" t="str">
            <v>SINAPI 92767</v>
          </cell>
        </row>
        <row r="2234">
          <cell r="A2234" t="str">
            <v>SINAPI 92768</v>
          </cell>
        </row>
        <row r="2235">
          <cell r="A2235" t="str">
            <v>SINAPI 92769</v>
          </cell>
        </row>
        <row r="2236">
          <cell r="A2236" t="str">
            <v>SINAPI 92770</v>
          </cell>
        </row>
        <row r="2237">
          <cell r="A2237" t="str">
            <v>SINAPI 92771</v>
          </cell>
        </row>
        <row r="2238">
          <cell r="A2238" t="str">
            <v>SINAPI 92772</v>
          </cell>
        </row>
        <row r="2239">
          <cell r="A2239" t="str">
            <v>SINAPI 92773</v>
          </cell>
        </row>
        <row r="2240">
          <cell r="A2240" t="str">
            <v>SINAPI 92774</v>
          </cell>
        </row>
        <row r="2241">
          <cell r="A2241" t="str">
            <v>SINAPI 92775</v>
          </cell>
        </row>
        <row r="2242">
          <cell r="A2242" t="str">
            <v>SINAPI 92776</v>
          </cell>
        </row>
        <row r="2243">
          <cell r="A2243" t="str">
            <v>SINAPI 92777</v>
          </cell>
        </row>
        <row r="2244">
          <cell r="A2244" t="str">
            <v>SINAPI 92778</v>
          </cell>
        </row>
        <row r="2245">
          <cell r="A2245" t="str">
            <v>SINAPI 92779</v>
          </cell>
        </row>
        <row r="2246">
          <cell r="A2246" t="str">
            <v>SINAPI 92780</v>
          </cell>
        </row>
        <row r="2247">
          <cell r="A2247" t="str">
            <v>SINAPI 92781</v>
          </cell>
        </row>
        <row r="2248">
          <cell r="A2248" t="str">
            <v>SINAPI 92782</v>
          </cell>
        </row>
        <row r="2249">
          <cell r="A2249" t="str">
            <v>SINAPI 92783</v>
          </cell>
        </row>
        <row r="2250">
          <cell r="A2250" t="str">
            <v>SINAPI 92784</v>
          </cell>
        </row>
        <row r="2251">
          <cell r="A2251" t="str">
            <v>SINAPI 92785</v>
          </cell>
        </row>
        <row r="2252">
          <cell r="A2252" t="str">
            <v>SINAPI 92786</v>
          </cell>
        </row>
        <row r="2253">
          <cell r="A2253" t="str">
            <v>SINAPI 92787</v>
          </cell>
        </row>
        <row r="2254">
          <cell r="A2254" t="str">
            <v>SINAPI 92788</v>
          </cell>
        </row>
        <row r="2255">
          <cell r="A2255" t="str">
            <v>SINAPI 92789</v>
          </cell>
        </row>
        <row r="2256">
          <cell r="A2256" t="str">
            <v>SINAPI 92790</v>
          </cell>
        </row>
        <row r="2257">
          <cell r="A2257" t="str">
            <v>SINAPI 92791</v>
          </cell>
        </row>
        <row r="2258">
          <cell r="A2258" t="str">
            <v>SINAPI 92792</v>
          </cell>
        </row>
        <row r="2259">
          <cell r="A2259" t="str">
            <v>SINAPI 92793</v>
          </cell>
        </row>
        <row r="2260">
          <cell r="A2260" t="str">
            <v>SINAPI 92794</v>
          </cell>
        </row>
        <row r="2261">
          <cell r="A2261" t="str">
            <v>SINAPI 92795</v>
          </cell>
        </row>
        <row r="2262">
          <cell r="A2262" t="str">
            <v>SINAPI 92796</v>
          </cell>
        </row>
        <row r="2263">
          <cell r="A2263" t="str">
            <v>SINAPI 92797</v>
          </cell>
        </row>
        <row r="2264">
          <cell r="A2264" t="str">
            <v>SINAPI 92798</v>
          </cell>
        </row>
        <row r="2265">
          <cell r="A2265" t="str">
            <v>SINAPI 92799</v>
          </cell>
        </row>
        <row r="2266">
          <cell r="A2266" t="str">
            <v>SINAPI 92800</v>
          </cell>
        </row>
        <row r="2267">
          <cell r="A2267" t="str">
            <v>SINAPI 92801</v>
          </cell>
        </row>
        <row r="2268">
          <cell r="A2268" t="str">
            <v>SINAPI 92802</v>
          </cell>
        </row>
        <row r="2269">
          <cell r="A2269" t="str">
            <v>SINAPI 92803</v>
          </cell>
        </row>
        <row r="2270">
          <cell r="A2270" t="str">
            <v>SINAPI 92804</v>
          </cell>
        </row>
        <row r="2271">
          <cell r="A2271" t="str">
            <v>SINAPI 92805</v>
          </cell>
        </row>
        <row r="2272">
          <cell r="A2272" t="str">
            <v>SINAPI 92806</v>
          </cell>
        </row>
        <row r="2273">
          <cell r="A2273" t="str">
            <v>SINAPI 92875</v>
          </cell>
        </row>
        <row r="2274">
          <cell r="A2274" t="str">
            <v>SINAPI 92876</v>
          </cell>
        </row>
        <row r="2275">
          <cell r="A2275" t="str">
            <v>SINAPI 92877</v>
          </cell>
        </row>
        <row r="2276">
          <cell r="A2276" t="str">
            <v>SINAPI 92878</v>
          </cell>
        </row>
        <row r="2277">
          <cell r="A2277" t="str">
            <v>SINAPI 92879</v>
          </cell>
        </row>
        <row r="2278">
          <cell r="A2278" t="str">
            <v>SINAPI 92880</v>
          </cell>
        </row>
        <row r="2279">
          <cell r="A2279" t="str">
            <v>SINAPI 92881</v>
          </cell>
        </row>
        <row r="2280">
          <cell r="A2280" t="str">
            <v>SINAPI 92882</v>
          </cell>
        </row>
        <row r="2281">
          <cell r="A2281" t="str">
            <v>SINAPI 92883</v>
          </cell>
        </row>
        <row r="2282">
          <cell r="A2282" t="str">
            <v>SINAPI 92884</v>
          </cell>
        </row>
        <row r="2283">
          <cell r="A2283" t="str">
            <v>SINAPI 92885</v>
          </cell>
        </row>
        <row r="2284">
          <cell r="A2284" t="str">
            <v>SINAPI 92886</v>
          </cell>
        </row>
        <row r="2285">
          <cell r="A2285" t="str">
            <v>SINAPI 92887</v>
          </cell>
        </row>
        <row r="2286">
          <cell r="A2286" t="str">
            <v>SINAPI 92888</v>
          </cell>
        </row>
        <row r="2287">
          <cell r="A2287" t="str">
            <v>SINAPI 92915</v>
          </cell>
        </row>
        <row r="2288">
          <cell r="A2288" t="str">
            <v>SINAPI 92916</v>
          </cell>
        </row>
        <row r="2289">
          <cell r="A2289" t="str">
            <v>SINAPI 92917</v>
          </cell>
        </row>
        <row r="2290">
          <cell r="A2290" t="str">
            <v>SINAPI 92919</v>
          </cell>
        </row>
        <row r="2291">
          <cell r="A2291" t="str">
            <v>SINAPI 92921</v>
          </cell>
        </row>
        <row r="2292">
          <cell r="A2292" t="str">
            <v>SINAPI 92922</v>
          </cell>
        </row>
        <row r="2293">
          <cell r="A2293" t="str">
            <v>SINAPI 92923</v>
          </cell>
        </row>
        <row r="2294">
          <cell r="A2294" t="str">
            <v>SINAPI 92924</v>
          </cell>
        </row>
        <row r="2295">
          <cell r="A2295" t="str">
            <v>SINAPI 95445</v>
          </cell>
        </row>
        <row r="2296">
          <cell r="A2296" t="str">
            <v>SINAPI 95446</v>
          </cell>
        </row>
        <row r="2297">
          <cell r="A2297" t="str">
            <v>SINAPI 95576</v>
          </cell>
        </row>
        <row r="2298">
          <cell r="A2298" t="str">
            <v>SINAPI 95577</v>
          </cell>
        </row>
        <row r="2299">
          <cell r="A2299" t="str">
            <v>SINAPI 95578</v>
          </cell>
        </row>
        <row r="2300">
          <cell r="A2300" t="str">
            <v>SINAPI 95579</v>
          </cell>
        </row>
        <row r="2301">
          <cell r="A2301" t="str">
            <v>SINAPI 95580</v>
          </cell>
        </row>
        <row r="2302">
          <cell r="A2302" t="str">
            <v>SINAPI 95581</v>
          </cell>
        </row>
        <row r="2303">
          <cell r="A2303" t="str">
            <v>SINAPI 95583</v>
          </cell>
        </row>
        <row r="2304">
          <cell r="A2304" t="str">
            <v>SINAPI 95584</v>
          </cell>
        </row>
        <row r="2305">
          <cell r="A2305" t="str">
            <v>SINAPI 95585</v>
          </cell>
        </row>
        <row r="2306">
          <cell r="A2306" t="str">
            <v>SINAPI 95586</v>
          </cell>
        </row>
        <row r="2307">
          <cell r="A2307" t="str">
            <v>SINAPI 95587</v>
          </cell>
        </row>
        <row r="2308">
          <cell r="A2308" t="str">
            <v>SINAPI 95588</v>
          </cell>
        </row>
        <row r="2309">
          <cell r="A2309" t="str">
            <v>SINAPI 95589</v>
          </cell>
        </row>
        <row r="2310">
          <cell r="A2310" t="str">
            <v>SINAPI 95590</v>
          </cell>
        </row>
        <row r="2311">
          <cell r="A2311" t="str">
            <v>SINAPI 95592</v>
          </cell>
        </row>
        <row r="2312">
          <cell r="A2312" t="str">
            <v>SINAPI 95593</v>
          </cell>
        </row>
        <row r="2313">
          <cell r="A2313" t="str">
            <v>SINAPI 95943</v>
          </cell>
        </row>
        <row r="2314">
          <cell r="A2314" t="str">
            <v>SINAPI 95944</v>
          </cell>
        </row>
        <row r="2315">
          <cell r="A2315" t="str">
            <v>SINAPI 95945</v>
          </cell>
        </row>
        <row r="2316">
          <cell r="A2316" t="str">
            <v>SINAPI 95946</v>
          </cell>
        </row>
        <row r="2317">
          <cell r="A2317" t="str">
            <v>SINAPI 95947</v>
          </cell>
        </row>
        <row r="2318">
          <cell r="A2318" t="str">
            <v>SINAPI 95948</v>
          </cell>
        </row>
        <row r="2319">
          <cell r="A2319" t="str">
            <v>SINAPI 96544</v>
          </cell>
        </row>
        <row r="2320">
          <cell r="A2320" t="str">
            <v>SINAPI 96545</v>
          </cell>
        </row>
        <row r="2321">
          <cell r="A2321" t="str">
            <v>SINAPI 96546</v>
          </cell>
        </row>
        <row r="2322">
          <cell r="A2322" t="str">
            <v>SINAPI 96547</v>
          </cell>
        </row>
        <row r="2323">
          <cell r="A2323" t="str">
            <v>SINAPI 96548</v>
          </cell>
        </row>
        <row r="2324">
          <cell r="A2324" t="str">
            <v>SINAPI 96549</v>
          </cell>
        </row>
        <row r="2325">
          <cell r="A2325" t="str">
            <v>SINAPI 96550</v>
          </cell>
        </row>
        <row r="2326">
          <cell r="A2326" t="str">
            <v>SINAPI 100066</v>
          </cell>
        </row>
        <row r="2327">
          <cell r="A2327" t="str">
            <v>SINAPI 100067</v>
          </cell>
        </row>
        <row r="2328">
          <cell r="A2328" t="str">
            <v>SINAPI 100068</v>
          </cell>
        </row>
        <row r="2329">
          <cell r="A2329" t="str">
            <v>SINAPI 40780</v>
          </cell>
        </row>
        <row r="2330">
          <cell r="A2330" t="str">
            <v>SINAPI 74157/4</v>
          </cell>
        </row>
        <row r="2331">
          <cell r="A2331" t="str">
            <v>SINAPI 89993</v>
          </cell>
        </row>
        <row r="2332">
          <cell r="A2332" t="str">
            <v>SINAPI 89994</v>
          </cell>
        </row>
        <row r="2333">
          <cell r="A2333" t="str">
            <v>SINAPI 89995</v>
          </cell>
        </row>
        <row r="2334">
          <cell r="A2334" t="str">
            <v>SINAPI 90278</v>
          </cell>
        </row>
        <row r="2335">
          <cell r="A2335" t="str">
            <v>SINAPI 90279</v>
          </cell>
        </row>
        <row r="2336">
          <cell r="A2336" t="str">
            <v>SINAPI 90280</v>
          </cell>
        </row>
        <row r="2337">
          <cell r="A2337" t="str">
            <v>SINAPI 90281</v>
          </cell>
        </row>
        <row r="2338">
          <cell r="A2338" t="str">
            <v>SINAPI 90282</v>
          </cell>
        </row>
        <row r="2339">
          <cell r="A2339" t="str">
            <v>SINAPI 90283</v>
          </cell>
        </row>
        <row r="2340">
          <cell r="A2340" t="str">
            <v>SINAPI 90284</v>
          </cell>
        </row>
        <row r="2341">
          <cell r="A2341" t="str">
            <v>SINAPI 90285</v>
          </cell>
        </row>
        <row r="2342">
          <cell r="A2342" t="str">
            <v>SINAPI 90853</v>
          </cell>
        </row>
        <row r="2343">
          <cell r="A2343" t="str">
            <v>SINAPI 90854</v>
          </cell>
        </row>
        <row r="2344">
          <cell r="A2344" t="str">
            <v>SINAPI 90855</v>
          </cell>
        </row>
        <row r="2345">
          <cell r="A2345" t="str">
            <v>SINAPI 90856</v>
          </cell>
        </row>
        <row r="2346">
          <cell r="A2346" t="str">
            <v>SINAPI 90857</v>
          </cell>
        </row>
        <row r="2347">
          <cell r="A2347" t="str">
            <v>SINAPI 90858</v>
          </cell>
        </row>
        <row r="2348">
          <cell r="A2348" t="str">
            <v>SINAPI 90859</v>
          </cell>
        </row>
        <row r="2349">
          <cell r="A2349" t="str">
            <v>SINAPI 90860</v>
          </cell>
        </row>
        <row r="2350">
          <cell r="A2350" t="str">
            <v>SINAPI 90861</v>
          </cell>
        </row>
        <row r="2351">
          <cell r="A2351" t="str">
            <v>SINAPI 90862</v>
          </cell>
        </row>
        <row r="2352">
          <cell r="A2352" t="str">
            <v>SINAPI 92718</v>
          </cell>
        </row>
        <row r="2353">
          <cell r="A2353" t="str">
            <v>SINAPI 92719</v>
          </cell>
        </row>
        <row r="2354">
          <cell r="A2354" t="str">
            <v>SINAPI 92720</v>
          </cell>
        </row>
        <row r="2355">
          <cell r="A2355" t="str">
            <v>SINAPI 92721</v>
          </cell>
        </row>
        <row r="2356">
          <cell r="A2356" t="str">
            <v>SINAPI 92722</v>
          </cell>
        </row>
        <row r="2357">
          <cell r="A2357" t="str">
            <v>SINAPI 92723</v>
          </cell>
        </row>
        <row r="2358">
          <cell r="A2358" t="str">
            <v>SINAPI 92724</v>
          </cell>
        </row>
        <row r="2359">
          <cell r="A2359" t="str">
            <v>SINAPI 92725</v>
          </cell>
        </row>
        <row r="2360">
          <cell r="A2360" t="str">
            <v>SINAPI 92726</v>
          </cell>
        </row>
        <row r="2361">
          <cell r="A2361" t="str">
            <v>SINAPI 92727</v>
          </cell>
        </row>
        <row r="2362">
          <cell r="A2362" t="str">
            <v>SINAPI 92728</v>
          </cell>
        </row>
        <row r="2363">
          <cell r="A2363" t="str">
            <v>SINAPI 92729</v>
          </cell>
        </row>
        <row r="2364">
          <cell r="A2364" t="str">
            <v>SINAPI 92730</v>
          </cell>
        </row>
        <row r="2365">
          <cell r="A2365" t="str">
            <v>SINAPI 92731</v>
          </cell>
        </row>
        <row r="2366">
          <cell r="A2366" t="str">
            <v>SINAPI 92732</v>
          </cell>
        </row>
        <row r="2367">
          <cell r="A2367" t="str">
            <v>SINAPI 92733</v>
          </cell>
        </row>
        <row r="2368">
          <cell r="A2368" t="str">
            <v>SINAPI 92734</v>
          </cell>
        </row>
        <row r="2369">
          <cell r="A2369" t="str">
            <v>SINAPI 92735</v>
          </cell>
        </row>
        <row r="2370">
          <cell r="A2370" t="str">
            <v>SINAPI 92736</v>
          </cell>
        </row>
        <row r="2371">
          <cell r="A2371" t="str">
            <v>SINAPI 92739</v>
          </cell>
        </row>
        <row r="2372">
          <cell r="A2372" t="str">
            <v>SINAPI 92740</v>
          </cell>
        </row>
        <row r="2373">
          <cell r="A2373" t="str">
            <v>SINAPI 92741</v>
          </cell>
        </row>
        <row r="2374">
          <cell r="A2374" t="str">
            <v>SINAPI 92742</v>
          </cell>
        </row>
        <row r="2375">
          <cell r="A2375" t="str">
            <v>SINAPI 92873</v>
          </cell>
        </row>
        <row r="2376">
          <cell r="A2376" t="str">
            <v>SINAPI 92874</v>
          </cell>
        </row>
        <row r="2377">
          <cell r="A2377" t="str">
            <v>SINAPI 94962</v>
          </cell>
        </row>
        <row r="2378">
          <cell r="A2378" t="str">
            <v>SINAPI 94963</v>
          </cell>
        </row>
        <row r="2379">
          <cell r="A2379" t="str">
            <v>SINAPI 94964</v>
          </cell>
        </row>
        <row r="2380">
          <cell r="A2380" t="str">
            <v>SINAPI 94965</v>
          </cell>
        </row>
        <row r="2381">
          <cell r="A2381" t="str">
            <v>SINAPI 94966</v>
          </cell>
        </row>
        <row r="2382">
          <cell r="A2382" t="str">
            <v>SINAPI 94967</v>
          </cell>
        </row>
        <row r="2383">
          <cell r="A2383" t="str">
            <v>SINAPI 94968</v>
          </cell>
        </row>
        <row r="2384">
          <cell r="A2384" t="str">
            <v>SINAPI 94969</v>
          </cell>
        </row>
        <row r="2385">
          <cell r="A2385" t="str">
            <v>SINAPI 94970</v>
          </cell>
        </row>
        <row r="2386">
          <cell r="A2386" t="str">
            <v>SINAPI 94971</v>
          </cell>
        </row>
        <row r="2387">
          <cell r="A2387" t="str">
            <v>SINAPI 94972</v>
          </cell>
        </row>
        <row r="2388">
          <cell r="A2388" t="str">
            <v>SINAPI 94973</v>
          </cell>
        </row>
        <row r="2389">
          <cell r="A2389" t="str">
            <v>SINAPI 94974</v>
          </cell>
        </row>
        <row r="2390">
          <cell r="A2390" t="str">
            <v>SINAPI 94975</v>
          </cell>
        </row>
        <row r="2391">
          <cell r="A2391" t="str">
            <v>SINAPI 96555</v>
          </cell>
        </row>
        <row r="2392">
          <cell r="A2392" t="str">
            <v>SINAPI 96556</v>
          </cell>
        </row>
        <row r="2393">
          <cell r="A2393" t="str">
            <v>SINAPI 96557</v>
          </cell>
        </row>
        <row r="2394">
          <cell r="A2394" t="str">
            <v>SINAPI 96558</v>
          </cell>
        </row>
        <row r="2395">
          <cell r="A2395" t="str">
            <v>SINAPI 99235</v>
          </cell>
        </row>
        <row r="2396">
          <cell r="A2396" t="str">
            <v>SINAPI 99431</v>
          </cell>
        </row>
        <row r="2397">
          <cell r="A2397" t="str">
            <v>SINAPI 99432</v>
          </cell>
        </row>
        <row r="2398">
          <cell r="A2398" t="str">
            <v>SINAPI 99433</v>
          </cell>
        </row>
        <row r="2399">
          <cell r="A2399" t="str">
            <v>SINAPI 99434</v>
          </cell>
        </row>
        <row r="2400">
          <cell r="A2400" t="str">
            <v>SINAPI 99435</v>
          </cell>
        </row>
        <row r="2401">
          <cell r="A2401" t="str">
            <v>SINAPI 99436</v>
          </cell>
        </row>
        <row r="2402">
          <cell r="A2402" t="str">
            <v>SINAPI 99437</v>
          </cell>
        </row>
        <row r="2403">
          <cell r="A2403" t="str">
            <v>SINAPI 99438</v>
          </cell>
        </row>
        <row r="2404">
          <cell r="A2404" t="str">
            <v>SINAPI 99439</v>
          </cell>
        </row>
        <row r="2405">
          <cell r="A2405" t="str">
            <v>SINAPI 74141/1</v>
          </cell>
        </row>
        <row r="2406">
          <cell r="A2406" t="str">
            <v>SINAPI 74141/2</v>
          </cell>
        </row>
        <row r="2407">
          <cell r="A2407" t="str">
            <v>SINAPI 74141/3</v>
          </cell>
        </row>
        <row r="2408">
          <cell r="A2408" t="str">
            <v>SINAPI 74141/4</v>
          </cell>
        </row>
        <row r="2409">
          <cell r="A2409" t="str">
            <v>SINAPI 74202/1</v>
          </cell>
        </row>
        <row r="2410">
          <cell r="A2410" t="str">
            <v>SINAPI 74202/2</v>
          </cell>
        </row>
        <row r="2411">
          <cell r="A2411" t="str">
            <v>SINAPI 73817/1</v>
          </cell>
        </row>
        <row r="2412">
          <cell r="A2412" t="str">
            <v>SINAPI 73817/2</v>
          </cell>
        </row>
        <row r="2413">
          <cell r="A2413" t="str">
            <v>SINAPI 74078/1</v>
          </cell>
        </row>
        <row r="2414">
          <cell r="A2414" t="str">
            <v>SINAPI 83518</v>
          </cell>
        </row>
        <row r="2415">
          <cell r="A2415" t="str">
            <v>SINAPI 95467</v>
          </cell>
        </row>
        <row r="2416">
          <cell r="A2416" t="str">
            <v>SINAPI 68328</v>
          </cell>
        </row>
        <row r="2417">
          <cell r="A2417" t="str">
            <v>SINAPI 73898/1</v>
          </cell>
        </row>
        <row r="2418">
          <cell r="A2418" t="str">
            <v>SINAPI 79471</v>
          </cell>
        </row>
        <row r="2419">
          <cell r="A2419" t="str">
            <v>SINAPI 98576</v>
          </cell>
        </row>
        <row r="2420">
          <cell r="A2420" t="str">
            <v>SINAPI 93182</v>
          </cell>
        </row>
        <row r="2421">
          <cell r="A2421" t="str">
            <v>SINAPI 93183</v>
          </cell>
        </row>
        <row r="2422">
          <cell r="A2422" t="str">
            <v>SINAPI 93184</v>
          </cell>
        </row>
        <row r="2423">
          <cell r="A2423" t="str">
            <v>SINAPI 93185</v>
          </cell>
        </row>
        <row r="2424">
          <cell r="A2424" t="str">
            <v>SINAPI 93186</v>
          </cell>
        </row>
        <row r="2425">
          <cell r="A2425" t="str">
            <v>SINAPI 93187</v>
          </cell>
        </row>
        <row r="2426">
          <cell r="A2426" t="str">
            <v>SINAPI 93188</v>
          </cell>
        </row>
        <row r="2427">
          <cell r="A2427" t="str">
            <v>SINAPI 93189</v>
          </cell>
        </row>
        <row r="2428">
          <cell r="A2428" t="str">
            <v>SINAPI 93190</v>
          </cell>
        </row>
        <row r="2429">
          <cell r="A2429" t="str">
            <v>SINAPI 93191</v>
          </cell>
        </row>
        <row r="2430">
          <cell r="A2430" t="str">
            <v>SINAPI 93192</v>
          </cell>
        </row>
        <row r="2431">
          <cell r="A2431" t="str">
            <v>SINAPI 93193</v>
          </cell>
        </row>
        <row r="2432">
          <cell r="A2432" t="str">
            <v>SINAPI 93194</v>
          </cell>
        </row>
        <row r="2433">
          <cell r="A2433" t="str">
            <v>SINAPI 93195</v>
          </cell>
        </row>
        <row r="2434">
          <cell r="A2434" t="str">
            <v>SINAPI 93196</v>
          </cell>
        </row>
        <row r="2435">
          <cell r="A2435" t="str">
            <v>SINAPI 93197</v>
          </cell>
        </row>
        <row r="2436">
          <cell r="A2436" t="str">
            <v>SINAPI 93198</v>
          </cell>
        </row>
        <row r="2437">
          <cell r="A2437" t="str">
            <v>SINAPI 93199</v>
          </cell>
        </row>
        <row r="2438">
          <cell r="A2438" t="str">
            <v>SINAPI 93200</v>
          </cell>
        </row>
        <row r="2439">
          <cell r="A2439" t="str">
            <v>SINAPI 93201</v>
          </cell>
        </row>
        <row r="2440">
          <cell r="A2440" t="str">
            <v>SINAPI 93202</v>
          </cell>
        </row>
        <row r="2441">
          <cell r="A2441" t="str">
            <v>SINAPI 93203</v>
          </cell>
        </row>
        <row r="2442">
          <cell r="A2442" t="str">
            <v>SINAPI 93204</v>
          </cell>
        </row>
        <row r="2443">
          <cell r="A2443" t="str">
            <v>SINAPI 93205</v>
          </cell>
        </row>
        <row r="2444">
          <cell r="A2444" t="str">
            <v>SINAPI 71623</v>
          </cell>
        </row>
        <row r="2445">
          <cell r="A2445" t="str">
            <v>SINAPI 74144/2</v>
          </cell>
        </row>
        <row r="2446">
          <cell r="A2446" t="str">
            <v>SINAPI 83513</v>
          </cell>
        </row>
        <row r="2447">
          <cell r="A2447" t="str">
            <v>SINAPI 83514</v>
          </cell>
        </row>
        <row r="2448">
          <cell r="A2448" t="str">
            <v>SINAPI 84153</v>
          </cell>
        </row>
        <row r="2449">
          <cell r="A2449" t="str">
            <v>SINAPI 84154</v>
          </cell>
        </row>
        <row r="2450">
          <cell r="A2450" t="str">
            <v>SINAPI 85233</v>
          </cell>
        </row>
        <row r="2451">
          <cell r="A2451" t="str">
            <v>SINAPI 95952</v>
          </cell>
        </row>
        <row r="2452">
          <cell r="A2452" t="str">
            <v>SINAPI 95953</v>
          </cell>
        </row>
        <row r="2453">
          <cell r="A2453" t="str">
            <v>SINAPI 95954</v>
          </cell>
        </row>
        <row r="2454">
          <cell r="A2454" t="str">
            <v>SINAPI 95955</v>
          </cell>
        </row>
        <row r="2455">
          <cell r="A2455" t="str">
            <v>SINAPI 95956</v>
          </cell>
        </row>
        <row r="2456">
          <cell r="A2456" t="str">
            <v>SINAPI 95957</v>
          </cell>
        </row>
        <row r="2457">
          <cell r="A2457" t="str">
            <v>SINAPI 95969</v>
          </cell>
        </row>
        <row r="2458">
          <cell r="A2458" t="str">
            <v>SINAPI 97733</v>
          </cell>
        </row>
        <row r="2459">
          <cell r="A2459" t="str">
            <v>SINAPI 97734</v>
          </cell>
        </row>
        <row r="2460">
          <cell r="A2460" t="str">
            <v>SINAPI 97735</v>
          </cell>
        </row>
        <row r="2461">
          <cell r="A2461" t="str">
            <v>SINAPI 97736</v>
          </cell>
        </row>
        <row r="2462">
          <cell r="A2462" t="str">
            <v>SINAPI 97737</v>
          </cell>
        </row>
        <row r="2463">
          <cell r="A2463" t="str">
            <v>SINAPI 97738</v>
          </cell>
        </row>
        <row r="2464">
          <cell r="A2464" t="str">
            <v>SINAPI 97739</v>
          </cell>
        </row>
        <row r="2465">
          <cell r="A2465" t="str">
            <v>SINAPI 97740</v>
          </cell>
        </row>
        <row r="2466">
          <cell r="A2466" t="str">
            <v>SINAPI 98615</v>
          </cell>
        </row>
        <row r="2467">
          <cell r="A2467" t="str">
            <v>SINAPI 98616</v>
          </cell>
        </row>
        <row r="2468">
          <cell r="A2468" t="str">
            <v>SINAPI 98617</v>
          </cell>
        </row>
        <row r="2469">
          <cell r="A2469" t="str">
            <v>SINAPI 98618</v>
          </cell>
        </row>
        <row r="2470">
          <cell r="A2470" t="str">
            <v>SINAPI 98619</v>
          </cell>
        </row>
        <row r="2471">
          <cell r="A2471" t="str">
            <v>SINAPI 98620</v>
          </cell>
        </row>
        <row r="2472">
          <cell r="A2472" t="str">
            <v>SINAPI 98621</v>
          </cell>
        </row>
        <row r="2473">
          <cell r="A2473" t="str">
            <v>SINAPI 98622</v>
          </cell>
        </row>
        <row r="2474">
          <cell r="A2474" t="str">
            <v>SINAPI 98623</v>
          </cell>
        </row>
        <row r="2475">
          <cell r="A2475" t="str">
            <v>SINAPI 98624</v>
          </cell>
        </row>
        <row r="2476">
          <cell r="A2476" t="str">
            <v>SINAPI 98625</v>
          </cell>
        </row>
        <row r="2477">
          <cell r="A2477" t="str">
            <v>SINAPI 98626</v>
          </cell>
        </row>
        <row r="2478">
          <cell r="A2478" t="str">
            <v>SINAPI 98655</v>
          </cell>
        </row>
        <row r="2479">
          <cell r="A2479" t="str">
            <v>SINAPI 98656</v>
          </cell>
        </row>
        <row r="2480">
          <cell r="A2480" t="str">
            <v>SINAPI 98657</v>
          </cell>
        </row>
        <row r="2481">
          <cell r="A2481" t="str">
            <v>SINAPI 98658</v>
          </cell>
        </row>
        <row r="2482">
          <cell r="A2482" t="str">
            <v>SINAPI 98659</v>
          </cell>
        </row>
        <row r="2483">
          <cell r="A2483" t="str">
            <v>SINAPI 98746</v>
          </cell>
        </row>
        <row r="2484">
          <cell r="A2484" t="str">
            <v>SINAPI 98749</v>
          </cell>
        </row>
        <row r="2485">
          <cell r="A2485" t="str">
            <v>SINAPI 98750</v>
          </cell>
        </row>
        <row r="2486">
          <cell r="A2486" t="str">
            <v>SINAPI 98751</v>
          </cell>
        </row>
        <row r="2487">
          <cell r="A2487" t="str">
            <v>SINAPI 98752</v>
          </cell>
        </row>
        <row r="2488">
          <cell r="A2488" t="str">
            <v>SINAPI 98753</v>
          </cell>
        </row>
        <row r="2489">
          <cell r="A2489" t="str">
            <v>SINAPI 98560</v>
          </cell>
        </row>
        <row r="2490">
          <cell r="A2490" t="str">
            <v>SINAPI 98561</v>
          </cell>
        </row>
        <row r="2491">
          <cell r="A2491" t="str">
            <v>SINAPI 98562</v>
          </cell>
        </row>
        <row r="2492">
          <cell r="A2492" t="str">
            <v>SINAPI 83735</v>
          </cell>
        </row>
        <row r="2493">
          <cell r="A2493" t="str">
            <v>SINAPI 98555</v>
          </cell>
        </row>
        <row r="2494">
          <cell r="A2494" t="str">
            <v>SINAPI 98556</v>
          </cell>
        </row>
        <row r="2495">
          <cell r="A2495" t="str">
            <v>SINAPI 98558</v>
          </cell>
        </row>
        <row r="2496">
          <cell r="A2496" t="str">
            <v>SINAPI 98559</v>
          </cell>
        </row>
        <row r="2497">
          <cell r="A2497" t="str">
            <v>SINAPI 68053</v>
          </cell>
        </row>
        <row r="2498">
          <cell r="A2498" t="str">
            <v>SINAPI 74033/1</v>
          </cell>
        </row>
        <row r="2499">
          <cell r="A2499" t="str">
            <v>SINAPI 98546</v>
          </cell>
        </row>
        <row r="2500">
          <cell r="A2500" t="str">
            <v>SINAPI 98547</v>
          </cell>
        </row>
        <row r="2501">
          <cell r="A2501" t="str">
            <v>SINAPI 73762/4</v>
          </cell>
        </row>
        <row r="2502">
          <cell r="A2502" t="str">
            <v>SINAPI 74066/2</v>
          </cell>
        </row>
        <row r="2503">
          <cell r="A2503" t="str">
            <v>SINAPI 74106/1</v>
          </cell>
        </row>
        <row r="2504">
          <cell r="A2504" t="str">
            <v>SINAPI 98557</v>
          </cell>
        </row>
        <row r="2505">
          <cell r="A2505" t="str">
            <v>SINAPI 73872/1</v>
          </cell>
        </row>
        <row r="2506">
          <cell r="A2506" t="str">
            <v>SINAPI 73872/2</v>
          </cell>
        </row>
        <row r="2507">
          <cell r="A2507" t="str">
            <v>SINAPI 72124</v>
          </cell>
        </row>
        <row r="2508">
          <cell r="A2508" t="str">
            <v>SINAPI 74025/1</v>
          </cell>
        </row>
        <row r="2509">
          <cell r="A2509" t="str">
            <v>SINAPI 74190/1</v>
          </cell>
        </row>
        <row r="2510">
          <cell r="A2510" t="str">
            <v>SINAPI 98563</v>
          </cell>
        </row>
        <row r="2511">
          <cell r="A2511" t="str">
            <v>SINAPI 98564</v>
          </cell>
        </row>
        <row r="2512">
          <cell r="A2512" t="str">
            <v>SINAPI 98565</v>
          </cell>
        </row>
        <row r="2513">
          <cell r="A2513" t="str">
            <v>SINAPI 98566</v>
          </cell>
        </row>
        <row r="2514">
          <cell r="A2514" t="str">
            <v>SINAPI 98567</v>
          </cell>
        </row>
        <row r="2515">
          <cell r="A2515" t="str">
            <v>SINAPI 98568</v>
          </cell>
        </row>
        <row r="2516">
          <cell r="A2516" t="str">
            <v>SINAPI 98569</v>
          </cell>
        </row>
        <row r="2517">
          <cell r="A2517" t="str">
            <v>SINAPI 98570</v>
          </cell>
        </row>
        <row r="2518">
          <cell r="A2518" t="str">
            <v>SINAPI 98571</v>
          </cell>
        </row>
        <row r="2519">
          <cell r="A2519" t="str">
            <v>SINAPI 98572</v>
          </cell>
        </row>
        <row r="2520">
          <cell r="A2520" t="str">
            <v>SINAPI 98573</v>
          </cell>
        </row>
        <row r="2521">
          <cell r="A2521" t="str">
            <v>SINAPI 73798/1</v>
          </cell>
        </row>
        <row r="2522">
          <cell r="A2522" t="str">
            <v>SINAPI 73798/3</v>
          </cell>
        </row>
        <row r="2523">
          <cell r="A2523" t="str">
            <v>SINAPI 91831</v>
          </cell>
        </row>
        <row r="2524">
          <cell r="A2524" t="str">
            <v>SINAPI 91833</v>
          </cell>
        </row>
        <row r="2525">
          <cell r="A2525" t="str">
            <v>SINAPI 91834</v>
          </cell>
        </row>
        <row r="2526">
          <cell r="A2526" t="str">
            <v>SINAPI 91835</v>
          </cell>
        </row>
        <row r="2527">
          <cell r="A2527" t="str">
            <v>SINAPI 91836</v>
          </cell>
        </row>
        <row r="2528">
          <cell r="A2528" t="str">
            <v>SINAPI 91837</v>
          </cell>
        </row>
        <row r="2529">
          <cell r="A2529" t="str">
            <v>SINAPI 91839</v>
          </cell>
        </row>
        <row r="2530">
          <cell r="A2530" t="str">
            <v>SINAPI 91840</v>
          </cell>
        </row>
        <row r="2531">
          <cell r="A2531" t="str">
            <v>SINAPI 91841</v>
          </cell>
        </row>
        <row r="2532">
          <cell r="A2532" t="str">
            <v>SINAPI 91842</v>
          </cell>
        </row>
        <row r="2533">
          <cell r="A2533" t="str">
            <v>SINAPI 91843</v>
          </cell>
        </row>
        <row r="2534">
          <cell r="A2534" t="str">
            <v>SINAPI 91844</v>
          </cell>
        </row>
        <row r="2535">
          <cell r="A2535" t="str">
            <v>SINAPI 91845</v>
          </cell>
        </row>
        <row r="2536">
          <cell r="A2536" t="str">
            <v>SINAPI 91846</v>
          </cell>
        </row>
        <row r="2537">
          <cell r="A2537" t="str">
            <v>SINAPI 91847</v>
          </cell>
        </row>
        <row r="2538">
          <cell r="A2538" t="str">
            <v>SINAPI 91849</v>
          </cell>
        </row>
        <row r="2539">
          <cell r="A2539" t="str">
            <v>SINAPI 91850</v>
          </cell>
        </row>
        <row r="2540">
          <cell r="A2540" t="str">
            <v>SINAPI 91851</v>
          </cell>
        </row>
        <row r="2541">
          <cell r="A2541" t="str">
            <v>SINAPI 91852</v>
          </cell>
        </row>
        <row r="2542">
          <cell r="A2542" t="str">
            <v>SINAPI 91853</v>
          </cell>
        </row>
        <row r="2543">
          <cell r="A2543" t="str">
            <v>SINAPI 91854</v>
          </cell>
        </row>
        <row r="2544">
          <cell r="A2544" t="str">
            <v>SINAPI 91855</v>
          </cell>
        </row>
        <row r="2545">
          <cell r="A2545" t="str">
            <v>SINAPI 91856</v>
          </cell>
        </row>
        <row r="2546">
          <cell r="A2546" t="str">
            <v>SINAPI 91857</v>
          </cell>
        </row>
        <row r="2547">
          <cell r="A2547" t="str">
            <v>SINAPI 91859</v>
          </cell>
        </row>
        <row r="2548">
          <cell r="A2548" t="str">
            <v>SINAPI 91860</v>
          </cell>
        </row>
        <row r="2549">
          <cell r="A2549" t="str">
            <v>SINAPI 91861</v>
          </cell>
        </row>
        <row r="2550">
          <cell r="A2550" t="str">
            <v>SINAPI 91862</v>
          </cell>
        </row>
        <row r="2551">
          <cell r="A2551" t="str">
            <v>SINAPI 91863</v>
          </cell>
        </row>
        <row r="2552">
          <cell r="A2552" t="str">
            <v>SINAPI 91864</v>
          </cell>
        </row>
        <row r="2553">
          <cell r="A2553" t="str">
            <v>SINAPI 91865</v>
          </cell>
        </row>
        <row r="2554">
          <cell r="A2554" t="str">
            <v>SINAPI 91866</v>
          </cell>
        </row>
        <row r="2555">
          <cell r="A2555" t="str">
            <v>SINAPI 91867</v>
          </cell>
        </row>
        <row r="2556">
          <cell r="A2556" t="str">
            <v>SINAPI 91868</v>
          </cell>
        </row>
        <row r="2557">
          <cell r="A2557" t="str">
            <v>SINAPI 91869</v>
          </cell>
        </row>
        <row r="2558">
          <cell r="A2558" t="str">
            <v>SINAPI 91870</v>
          </cell>
        </row>
        <row r="2559">
          <cell r="A2559" t="str">
            <v>SINAPI 91871</v>
          </cell>
        </row>
        <row r="2560">
          <cell r="A2560" t="str">
            <v>SINAPI 91872</v>
          </cell>
        </row>
        <row r="2561">
          <cell r="A2561" t="str">
            <v>SINAPI 91873</v>
          </cell>
        </row>
        <row r="2562">
          <cell r="A2562" t="str">
            <v>SINAPI 93008</v>
          </cell>
        </row>
        <row r="2563">
          <cell r="A2563" t="str">
            <v>SINAPI 93009</v>
          </cell>
        </row>
        <row r="2564">
          <cell r="A2564" t="str">
            <v>SINAPI 93010</v>
          </cell>
        </row>
        <row r="2565">
          <cell r="A2565" t="str">
            <v>SINAPI 93011</v>
          </cell>
        </row>
        <row r="2566">
          <cell r="A2566" t="str">
            <v>SINAPI 93012</v>
          </cell>
        </row>
        <row r="2567">
          <cell r="A2567" t="str">
            <v>SINAPI 95726</v>
          </cell>
        </row>
        <row r="2568">
          <cell r="A2568" t="str">
            <v>SINAPI 95727</v>
          </cell>
        </row>
        <row r="2569">
          <cell r="A2569" t="str">
            <v>SINAPI 95728</v>
          </cell>
        </row>
        <row r="2570">
          <cell r="A2570" t="str">
            <v>SINAPI 95729</v>
          </cell>
        </row>
        <row r="2571">
          <cell r="A2571" t="str">
            <v>SINAPI 95730</v>
          </cell>
        </row>
        <row r="2572">
          <cell r="A2572" t="str">
            <v>SINAPI 95731</v>
          </cell>
        </row>
        <row r="2573">
          <cell r="A2573" t="str">
            <v>SINAPI 95732</v>
          </cell>
        </row>
        <row r="2574">
          <cell r="A2574" t="str">
            <v>SINAPI 95745</v>
          </cell>
        </row>
        <row r="2575">
          <cell r="A2575" t="str">
            <v>SINAPI 95746</v>
          </cell>
        </row>
        <row r="2576">
          <cell r="A2576" t="str">
            <v>SINAPI 95747</v>
          </cell>
        </row>
        <row r="2577">
          <cell r="A2577" t="str">
            <v>SINAPI 95748</v>
          </cell>
        </row>
        <row r="2578">
          <cell r="A2578" t="str">
            <v>SINAPI 95749</v>
          </cell>
        </row>
        <row r="2579">
          <cell r="A2579" t="str">
            <v>SINAPI 95750</v>
          </cell>
        </row>
        <row r="2580">
          <cell r="A2580" t="str">
            <v>SINAPI 95751</v>
          </cell>
        </row>
        <row r="2581">
          <cell r="A2581" t="str">
            <v>SINAPI 95752</v>
          </cell>
        </row>
        <row r="2582">
          <cell r="A2582" t="str">
            <v>SINAPI 97667</v>
          </cell>
        </row>
        <row r="2583">
          <cell r="A2583" t="str">
            <v>SINAPI 97668</v>
          </cell>
        </row>
        <row r="2584">
          <cell r="A2584" t="str">
            <v>SINAPI 97669</v>
          </cell>
        </row>
        <row r="2585">
          <cell r="A2585" t="str">
            <v>SINAPI 97670</v>
          </cell>
        </row>
        <row r="2586">
          <cell r="A2586" t="str">
            <v>SINAPI 72263</v>
          </cell>
        </row>
        <row r="2587">
          <cell r="A2587" t="str">
            <v>SINAPI 72271</v>
          </cell>
        </row>
        <row r="2588">
          <cell r="A2588" t="str">
            <v>SINAPI 72272</v>
          </cell>
        </row>
        <row r="2589">
          <cell r="A2589" t="str">
            <v>SINAPI 91874</v>
          </cell>
        </row>
        <row r="2590">
          <cell r="A2590" t="str">
            <v>SINAPI 91875</v>
          </cell>
        </row>
        <row r="2591">
          <cell r="A2591" t="str">
            <v>SINAPI 91876</v>
          </cell>
        </row>
        <row r="2592">
          <cell r="A2592" t="str">
            <v>SINAPI 91877</v>
          </cell>
        </row>
        <row r="2593">
          <cell r="A2593" t="str">
            <v>SINAPI 91878</v>
          </cell>
        </row>
        <row r="2594">
          <cell r="A2594" t="str">
            <v>SINAPI 91879</v>
          </cell>
        </row>
        <row r="2595">
          <cell r="A2595" t="str">
            <v>SINAPI 91880</v>
          </cell>
        </row>
        <row r="2596">
          <cell r="A2596" t="str">
            <v>SINAPI 91881</v>
          </cell>
        </row>
        <row r="2597">
          <cell r="A2597" t="str">
            <v>SINAPI 91882</v>
          </cell>
        </row>
        <row r="2598">
          <cell r="A2598" t="str">
            <v>SINAPI 91884</v>
          </cell>
        </row>
        <row r="2599">
          <cell r="A2599" t="str">
            <v>SINAPI 91885</v>
          </cell>
        </row>
        <row r="2600">
          <cell r="A2600" t="str">
            <v>SINAPI 91886</v>
          </cell>
        </row>
        <row r="2601">
          <cell r="A2601" t="str">
            <v>SINAPI 91887</v>
          </cell>
        </row>
        <row r="2602">
          <cell r="A2602" t="str">
            <v>SINAPI 91889</v>
          </cell>
        </row>
        <row r="2603">
          <cell r="A2603" t="str">
            <v>SINAPI 91890</v>
          </cell>
        </row>
        <row r="2604">
          <cell r="A2604" t="str">
            <v>SINAPI 91892</v>
          </cell>
        </row>
        <row r="2605">
          <cell r="A2605" t="str">
            <v>SINAPI 91893</v>
          </cell>
        </row>
        <row r="2606">
          <cell r="A2606" t="str">
            <v>SINAPI 91895</v>
          </cell>
        </row>
        <row r="2607">
          <cell r="A2607" t="str">
            <v>SINAPI 91896</v>
          </cell>
        </row>
        <row r="2608">
          <cell r="A2608" t="str">
            <v>SINAPI 91898</v>
          </cell>
        </row>
        <row r="2609">
          <cell r="A2609" t="str">
            <v>SINAPI 91899</v>
          </cell>
        </row>
        <row r="2610">
          <cell r="A2610" t="str">
            <v>SINAPI 91901</v>
          </cell>
        </row>
        <row r="2611">
          <cell r="A2611" t="str">
            <v>SINAPI 91902</v>
          </cell>
        </row>
        <row r="2612">
          <cell r="A2612" t="str">
            <v>SINAPI 91904</v>
          </cell>
        </row>
        <row r="2613">
          <cell r="A2613" t="str">
            <v>SINAPI 91905</v>
          </cell>
        </row>
        <row r="2614">
          <cell r="A2614" t="str">
            <v>SINAPI 91907</v>
          </cell>
        </row>
        <row r="2615">
          <cell r="A2615" t="str">
            <v>SINAPI 91908</v>
          </cell>
        </row>
        <row r="2616">
          <cell r="A2616" t="str">
            <v>SINAPI 91910</v>
          </cell>
        </row>
        <row r="2617">
          <cell r="A2617" t="str">
            <v>SINAPI 91911</v>
          </cell>
        </row>
        <row r="2618">
          <cell r="A2618" t="str">
            <v>SINAPI 91913</v>
          </cell>
        </row>
        <row r="2619">
          <cell r="A2619" t="str">
            <v>SINAPI 91914</v>
          </cell>
        </row>
        <row r="2620">
          <cell r="A2620" t="str">
            <v>SINAPI 91916</v>
          </cell>
        </row>
        <row r="2621">
          <cell r="A2621" t="str">
            <v>SINAPI 91917</v>
          </cell>
        </row>
        <row r="2622">
          <cell r="A2622" t="str">
            <v>SINAPI 91919</v>
          </cell>
        </row>
        <row r="2623">
          <cell r="A2623" t="str">
            <v>SINAPI 91920</v>
          </cell>
        </row>
        <row r="2624">
          <cell r="A2624" t="str">
            <v>SINAPI 91922</v>
          </cell>
        </row>
        <row r="2625">
          <cell r="A2625" t="str">
            <v>SINAPI 93013</v>
          </cell>
        </row>
        <row r="2626">
          <cell r="A2626" t="str">
            <v>SINAPI 93014</v>
          </cell>
        </row>
        <row r="2627">
          <cell r="A2627" t="str">
            <v>SINAPI 93015</v>
          </cell>
        </row>
        <row r="2628">
          <cell r="A2628" t="str">
            <v>SINAPI 93016</v>
          </cell>
        </row>
        <row r="2629">
          <cell r="A2629" t="str">
            <v>SINAPI 93017</v>
          </cell>
        </row>
        <row r="2630">
          <cell r="A2630" t="str">
            <v>SINAPI 93018</v>
          </cell>
        </row>
        <row r="2631">
          <cell r="A2631" t="str">
            <v>SINAPI 93020</v>
          </cell>
        </row>
        <row r="2632">
          <cell r="A2632" t="str">
            <v>SINAPI 93022</v>
          </cell>
        </row>
        <row r="2633">
          <cell r="A2633" t="str">
            <v>SINAPI 93024</v>
          </cell>
        </row>
        <row r="2634">
          <cell r="A2634" t="str">
            <v>SINAPI 93026</v>
          </cell>
        </row>
        <row r="2635">
          <cell r="A2635" t="str">
            <v>SINAPI 95733</v>
          </cell>
        </row>
        <row r="2636">
          <cell r="A2636" t="str">
            <v>SINAPI 95734</v>
          </cell>
        </row>
        <row r="2637">
          <cell r="A2637" t="str">
            <v>SINAPI 95735</v>
          </cell>
        </row>
        <row r="2638">
          <cell r="A2638" t="str">
            <v>SINAPI 95736</v>
          </cell>
        </row>
        <row r="2639">
          <cell r="A2639" t="str">
            <v>SINAPI 95738</v>
          </cell>
        </row>
        <row r="2640">
          <cell r="A2640" t="str">
            <v>SINAPI 95753</v>
          </cell>
        </row>
        <row r="2641">
          <cell r="A2641" t="str">
            <v>SINAPI 95754</v>
          </cell>
        </row>
        <row r="2642">
          <cell r="A2642" t="str">
            <v>SINAPI 95755</v>
          </cell>
        </row>
        <row r="2643">
          <cell r="A2643" t="str">
            <v>SINAPI 95756</v>
          </cell>
        </row>
        <row r="2644">
          <cell r="A2644" t="str">
            <v>SINAPI 95757</v>
          </cell>
        </row>
        <row r="2645">
          <cell r="A2645" t="str">
            <v>SINAPI 95758</v>
          </cell>
        </row>
        <row r="2646">
          <cell r="A2646" t="str">
            <v>SINAPI 95759</v>
          </cell>
        </row>
        <row r="2647">
          <cell r="A2647" t="str">
            <v>SINAPI 95760</v>
          </cell>
        </row>
        <row r="2648">
          <cell r="A2648" t="str">
            <v>SINAPI 97559</v>
          </cell>
        </row>
        <row r="2649">
          <cell r="A2649" t="str">
            <v>SINAPI 97562</v>
          </cell>
        </row>
        <row r="2650">
          <cell r="A2650" t="str">
            <v>SINAPI 97564</v>
          </cell>
        </row>
        <row r="2651">
          <cell r="A2651" t="str">
            <v>SINAPI 91924</v>
          </cell>
        </row>
        <row r="2652">
          <cell r="A2652" t="str">
            <v>SINAPI 91925</v>
          </cell>
        </row>
        <row r="2653">
          <cell r="A2653" t="str">
            <v>SINAPI 91926</v>
          </cell>
        </row>
        <row r="2654">
          <cell r="A2654" t="str">
            <v>SINAPI 91927</v>
          </cell>
        </row>
        <row r="2655">
          <cell r="A2655" t="str">
            <v>SINAPI 91928</v>
          </cell>
        </row>
        <row r="2656">
          <cell r="A2656" t="str">
            <v>SINAPI 91929</v>
          </cell>
        </row>
        <row r="2657">
          <cell r="A2657" t="str">
            <v>SINAPI 91930</v>
          </cell>
        </row>
        <row r="2658">
          <cell r="A2658" t="str">
            <v>SINAPI 91931</v>
          </cell>
        </row>
        <row r="2659">
          <cell r="A2659" t="str">
            <v>SINAPI 91932</v>
          </cell>
        </row>
        <row r="2660">
          <cell r="A2660" t="str">
            <v>SINAPI 91933</v>
          </cell>
        </row>
        <row r="2661">
          <cell r="A2661" t="str">
            <v>SINAPI 91934</v>
          </cell>
        </row>
        <row r="2662">
          <cell r="A2662" t="str">
            <v>SINAPI 91935</v>
          </cell>
        </row>
        <row r="2663">
          <cell r="A2663" t="str">
            <v>SINAPI 92979</v>
          </cell>
        </row>
        <row r="2664">
          <cell r="A2664" t="str">
            <v>SINAPI 92980</v>
          </cell>
        </row>
        <row r="2665">
          <cell r="A2665" t="str">
            <v>SINAPI 92981</v>
          </cell>
        </row>
        <row r="2666">
          <cell r="A2666" t="str">
            <v>SINAPI 92982</v>
          </cell>
        </row>
        <row r="2667">
          <cell r="A2667" t="str">
            <v>SINAPI 92983</v>
          </cell>
        </row>
        <row r="2668">
          <cell r="A2668" t="str">
            <v>SINAPI 92984</v>
          </cell>
        </row>
        <row r="2669">
          <cell r="A2669" t="str">
            <v>SINAPI 92985</v>
          </cell>
        </row>
        <row r="2670">
          <cell r="A2670" t="str">
            <v>SINAPI 92986</v>
          </cell>
        </row>
        <row r="2671">
          <cell r="A2671" t="str">
            <v>SINAPI 92987</v>
          </cell>
        </row>
        <row r="2672">
          <cell r="A2672" t="str">
            <v>SINAPI 92988</v>
          </cell>
        </row>
        <row r="2673">
          <cell r="A2673" t="str">
            <v>SINAPI 92989</v>
          </cell>
        </row>
        <row r="2674">
          <cell r="A2674" t="str">
            <v>SINAPI 92990</v>
          </cell>
        </row>
        <row r="2675">
          <cell r="A2675" t="str">
            <v>SINAPI 92991</v>
          </cell>
        </row>
        <row r="2676">
          <cell r="A2676" t="str">
            <v>SINAPI 92992</v>
          </cell>
        </row>
        <row r="2677">
          <cell r="A2677" t="str">
            <v>SINAPI 92993</v>
          </cell>
        </row>
        <row r="2678">
          <cell r="A2678" t="str">
            <v>SINAPI 92994</v>
          </cell>
        </row>
        <row r="2679">
          <cell r="A2679" t="str">
            <v>SINAPI 92995</v>
          </cell>
        </row>
        <row r="2680">
          <cell r="A2680" t="str">
            <v>SINAPI 92996</v>
          </cell>
        </row>
        <row r="2681">
          <cell r="A2681" t="str">
            <v>SINAPI 92997</v>
          </cell>
        </row>
        <row r="2682">
          <cell r="A2682" t="str">
            <v>SINAPI 92998</v>
          </cell>
        </row>
        <row r="2683">
          <cell r="A2683" t="str">
            <v>SINAPI 92999</v>
          </cell>
        </row>
        <row r="2684">
          <cell r="A2684" t="str">
            <v>SINAPI 93000</v>
          </cell>
        </row>
        <row r="2685">
          <cell r="A2685" t="str">
            <v>SINAPI 93001</v>
          </cell>
        </row>
        <row r="2686">
          <cell r="A2686" t="str">
            <v>SINAPI 93002</v>
          </cell>
        </row>
        <row r="2687">
          <cell r="A2687" t="str">
            <v>SINAPI 83446</v>
          </cell>
        </row>
        <row r="2688">
          <cell r="A2688" t="str">
            <v>SINAPI 91936</v>
          </cell>
        </row>
        <row r="2689">
          <cell r="A2689" t="str">
            <v>SINAPI 91937</v>
          </cell>
        </row>
        <row r="2690">
          <cell r="A2690" t="str">
            <v>SINAPI 91939</v>
          </cell>
        </row>
        <row r="2691">
          <cell r="A2691" t="str">
            <v>SINAPI 91940</v>
          </cell>
        </row>
        <row r="2692">
          <cell r="A2692" t="str">
            <v>SINAPI 91941</v>
          </cell>
        </row>
        <row r="2693">
          <cell r="A2693" t="str">
            <v>SINAPI 91942</v>
          </cell>
        </row>
        <row r="2694">
          <cell r="A2694" t="str">
            <v>SINAPI 91943</v>
          </cell>
        </row>
        <row r="2695">
          <cell r="A2695" t="str">
            <v>SINAPI 91944</v>
          </cell>
        </row>
        <row r="2696">
          <cell r="A2696" t="str">
            <v>SINAPI 92865</v>
          </cell>
        </row>
        <row r="2697">
          <cell r="A2697" t="str">
            <v>SINAPI 92866</v>
          </cell>
        </row>
        <row r="2698">
          <cell r="A2698" t="str">
            <v>SINAPI 92867</v>
          </cell>
        </row>
        <row r="2699">
          <cell r="A2699" t="str">
            <v>SINAPI 92868</v>
          </cell>
        </row>
        <row r="2700">
          <cell r="A2700" t="str">
            <v>SINAPI 92869</v>
          </cell>
        </row>
        <row r="2701">
          <cell r="A2701" t="str">
            <v>SINAPI 92870</v>
          </cell>
        </row>
        <row r="2702">
          <cell r="A2702" t="str">
            <v>SINAPI 92871</v>
          </cell>
        </row>
        <row r="2703">
          <cell r="A2703" t="str">
            <v>SINAPI 92872</v>
          </cell>
        </row>
        <row r="2704">
          <cell r="A2704" t="str">
            <v>SINAPI 95777</v>
          </cell>
        </row>
        <row r="2705">
          <cell r="A2705" t="str">
            <v>SINAPI 95778</v>
          </cell>
        </row>
        <row r="2706">
          <cell r="A2706" t="str">
            <v>SINAPI 95779</v>
          </cell>
        </row>
        <row r="2707">
          <cell r="A2707" t="str">
            <v>SINAPI 95780</v>
          </cell>
        </row>
        <row r="2708">
          <cell r="A2708" t="str">
            <v>SINAPI 95781</v>
          </cell>
        </row>
        <row r="2709">
          <cell r="A2709" t="str">
            <v>SINAPI 95782</v>
          </cell>
        </row>
        <row r="2710">
          <cell r="A2710" t="str">
            <v>SINAPI 95785</v>
          </cell>
        </row>
        <row r="2711">
          <cell r="A2711" t="str">
            <v>SINAPI 95787</v>
          </cell>
        </row>
        <row r="2712">
          <cell r="A2712" t="str">
            <v>SINAPI 95789</v>
          </cell>
        </row>
        <row r="2713">
          <cell r="A2713" t="str">
            <v>SINAPI 95791</v>
          </cell>
        </row>
        <row r="2714">
          <cell r="A2714" t="str">
            <v>SINAPI 95795</v>
          </cell>
        </row>
        <row r="2715">
          <cell r="A2715" t="str">
            <v>SINAPI 95796</v>
          </cell>
        </row>
        <row r="2716">
          <cell r="A2716" t="str">
            <v>SINAPI 95797</v>
          </cell>
        </row>
        <row r="2717">
          <cell r="A2717" t="str">
            <v>SINAPI 95801</v>
          </cell>
        </row>
        <row r="2718">
          <cell r="A2718" t="str">
            <v>SINAPI 95802</v>
          </cell>
        </row>
        <row r="2719">
          <cell r="A2719" t="str">
            <v>SINAPI 95803</v>
          </cell>
        </row>
        <row r="2720">
          <cell r="A2720" t="str">
            <v>SINAPI 95804</v>
          </cell>
        </row>
        <row r="2721">
          <cell r="A2721" t="str">
            <v>SINAPI 95805</v>
          </cell>
        </row>
        <row r="2722">
          <cell r="A2722" t="str">
            <v>SINAPI 95806</v>
          </cell>
        </row>
        <row r="2723">
          <cell r="A2723" t="str">
            <v>SINAPI 95807</v>
          </cell>
        </row>
        <row r="2724">
          <cell r="A2724" t="str">
            <v>SINAPI 95808</v>
          </cell>
        </row>
        <row r="2725">
          <cell r="A2725" t="str">
            <v>SINAPI 95809</v>
          </cell>
        </row>
        <row r="2726">
          <cell r="A2726" t="str">
            <v>SINAPI 95810</v>
          </cell>
        </row>
        <row r="2727">
          <cell r="A2727" t="str">
            <v>SINAPI 95811</v>
          </cell>
        </row>
        <row r="2728">
          <cell r="A2728" t="str">
            <v>SINAPI 95812</v>
          </cell>
        </row>
        <row r="2729">
          <cell r="A2729" t="str">
            <v>SINAPI 95813</v>
          </cell>
        </row>
        <row r="2730">
          <cell r="A2730" t="str">
            <v>SINAPI 95814</v>
          </cell>
        </row>
        <row r="2731">
          <cell r="A2731" t="str">
            <v>SINAPI 95815</v>
          </cell>
        </row>
        <row r="2732">
          <cell r="A2732" t="str">
            <v>SINAPI 95816</v>
          </cell>
        </row>
        <row r="2733">
          <cell r="A2733" t="str">
            <v>SINAPI 95817</v>
          </cell>
        </row>
        <row r="2734">
          <cell r="A2734" t="str">
            <v>SINAPI 95818</v>
          </cell>
        </row>
        <row r="2735">
          <cell r="A2735" t="str">
            <v>SINAPI 97886</v>
          </cell>
        </row>
        <row r="2736">
          <cell r="A2736" t="str">
            <v>SINAPI 97887</v>
          </cell>
        </row>
        <row r="2737">
          <cell r="A2737" t="str">
            <v>SINAPI 97888</v>
          </cell>
        </row>
        <row r="2738">
          <cell r="A2738" t="str">
            <v>SINAPI 97889</v>
          </cell>
        </row>
        <row r="2739">
          <cell r="A2739" t="str">
            <v>SINAPI 97890</v>
          </cell>
        </row>
        <row r="2740">
          <cell r="A2740" t="str">
            <v>SINAPI 97891</v>
          </cell>
        </row>
        <row r="2741">
          <cell r="A2741" t="str">
            <v>SINAPI 97892</v>
          </cell>
        </row>
        <row r="2742">
          <cell r="A2742" t="str">
            <v>SINAPI 97893</v>
          </cell>
        </row>
        <row r="2743">
          <cell r="A2743" t="str">
            <v>SINAPI 97894</v>
          </cell>
        </row>
        <row r="2744">
          <cell r="A2744" t="str">
            <v>SINAPI 68066</v>
          </cell>
        </row>
        <row r="2745">
          <cell r="A2745" t="str">
            <v>SINAPI 72319</v>
          </cell>
        </row>
        <row r="2746">
          <cell r="A2746" t="str">
            <v>SINAPI 72341</v>
          </cell>
        </row>
        <row r="2747">
          <cell r="A2747" t="str">
            <v>SINAPI 72343</v>
          </cell>
        </row>
        <row r="2748">
          <cell r="A2748" t="str">
            <v>SINAPI 72344</v>
          </cell>
        </row>
        <row r="2749">
          <cell r="A2749" t="str">
            <v>SINAPI 72345</v>
          </cell>
        </row>
        <row r="2750">
          <cell r="A2750" t="str">
            <v>SINAPI 74130/1</v>
          </cell>
        </row>
        <row r="2751">
          <cell r="A2751" t="str">
            <v>SINAPI 74130/2</v>
          </cell>
        </row>
        <row r="2752">
          <cell r="A2752" t="str">
            <v>SINAPI 74130/3</v>
          </cell>
        </row>
        <row r="2753">
          <cell r="A2753" t="str">
            <v>SINAPI 74130/4</v>
          </cell>
        </row>
        <row r="2754">
          <cell r="A2754" t="str">
            <v>SINAPI 74130/5</v>
          </cell>
        </row>
        <row r="2755">
          <cell r="A2755" t="str">
            <v>SINAPI 74130/6</v>
          </cell>
        </row>
        <row r="2756">
          <cell r="A2756" t="str">
            <v>SINAPI 74130/7</v>
          </cell>
        </row>
        <row r="2757">
          <cell r="A2757" t="str">
            <v>SINAPI 74130/8</v>
          </cell>
        </row>
        <row r="2758">
          <cell r="A2758" t="str">
            <v>SINAPI 74130/9</v>
          </cell>
        </row>
        <row r="2759">
          <cell r="A2759" t="str">
            <v>SINAPI 74130/10</v>
          </cell>
        </row>
        <row r="2760">
          <cell r="A2760" t="str">
            <v>SINAPI 74131/1</v>
          </cell>
        </row>
        <row r="2761">
          <cell r="A2761" t="str">
            <v>SINAPI 74131/4</v>
          </cell>
        </row>
        <row r="2762">
          <cell r="A2762" t="str">
            <v>SINAPI 74131/5</v>
          </cell>
        </row>
        <row r="2763">
          <cell r="A2763" t="str">
            <v>SINAPI 74131/6</v>
          </cell>
        </row>
        <row r="2764">
          <cell r="A2764" t="str">
            <v>SINAPI 74131/7</v>
          </cell>
        </row>
        <row r="2765">
          <cell r="A2765" t="str">
            <v>SINAPI 74131/8</v>
          </cell>
        </row>
        <row r="2766">
          <cell r="A2766" t="str">
            <v>SINAPI 83463</v>
          </cell>
        </row>
        <row r="2767">
          <cell r="A2767" t="str">
            <v>SINAPI 84402</v>
          </cell>
        </row>
        <row r="2768">
          <cell r="A2768" t="str">
            <v>SINAPI 93653</v>
          </cell>
        </row>
        <row r="2769">
          <cell r="A2769" t="str">
            <v>SINAPI 93654</v>
          </cell>
        </row>
        <row r="2770">
          <cell r="A2770" t="str">
            <v>SINAPI 93655</v>
          </cell>
        </row>
        <row r="2771">
          <cell r="A2771" t="str">
            <v>SINAPI 93656</v>
          </cell>
        </row>
        <row r="2772">
          <cell r="A2772" t="str">
            <v>SINAPI 93657</v>
          </cell>
        </row>
        <row r="2773">
          <cell r="A2773" t="str">
            <v>SINAPI 93658</v>
          </cell>
        </row>
        <row r="2774">
          <cell r="A2774" t="str">
            <v>SINAPI 93659</v>
          </cell>
        </row>
        <row r="2775">
          <cell r="A2775" t="str">
            <v>SINAPI 93660</v>
          </cell>
        </row>
        <row r="2776">
          <cell r="A2776" t="str">
            <v>SINAPI 93661</v>
          </cell>
        </row>
        <row r="2777">
          <cell r="A2777" t="str">
            <v>SINAPI 93662</v>
          </cell>
        </row>
        <row r="2778">
          <cell r="A2778" t="str">
            <v>SINAPI 93663</v>
          </cell>
        </row>
        <row r="2779">
          <cell r="A2779" t="str">
            <v>SINAPI 93664</v>
          </cell>
        </row>
        <row r="2780">
          <cell r="A2780" t="str">
            <v>SINAPI 93665</v>
          </cell>
        </row>
        <row r="2781">
          <cell r="A2781" t="str">
            <v>SINAPI 93666</v>
          </cell>
        </row>
        <row r="2782">
          <cell r="A2782" t="str">
            <v>SINAPI 93667</v>
          </cell>
        </row>
        <row r="2783">
          <cell r="A2783" t="str">
            <v>SINAPI 93668</v>
          </cell>
        </row>
        <row r="2784">
          <cell r="A2784" t="str">
            <v>SINAPI 93669</v>
          </cell>
        </row>
        <row r="2785">
          <cell r="A2785" t="str">
            <v>SINAPI 93670</v>
          </cell>
        </row>
        <row r="2786">
          <cell r="A2786" t="str">
            <v>SINAPI 93671</v>
          </cell>
        </row>
        <row r="2787">
          <cell r="A2787" t="str">
            <v>SINAPI 93672</v>
          </cell>
        </row>
        <row r="2788">
          <cell r="A2788" t="str">
            <v>SINAPI 93673</v>
          </cell>
        </row>
        <row r="2789">
          <cell r="A2789" t="str">
            <v>SINAPI 72339</v>
          </cell>
        </row>
        <row r="2790">
          <cell r="A2790" t="str">
            <v>SINAPI 83403</v>
          </cell>
        </row>
        <row r="2791">
          <cell r="A2791" t="str">
            <v>SINAPI 83465</v>
          </cell>
        </row>
        <row r="2792">
          <cell r="A2792" t="str">
            <v>SINAPI 91945</v>
          </cell>
        </row>
        <row r="2793">
          <cell r="A2793" t="str">
            <v>SINAPI 91946</v>
          </cell>
        </row>
        <row r="2794">
          <cell r="A2794" t="str">
            <v>SINAPI 91947</v>
          </cell>
        </row>
        <row r="2795">
          <cell r="A2795" t="str">
            <v>SINAPI 91949</v>
          </cell>
        </row>
        <row r="2796">
          <cell r="A2796" t="str">
            <v>SINAPI 91950</v>
          </cell>
        </row>
        <row r="2797">
          <cell r="A2797" t="str">
            <v>SINAPI 91951</v>
          </cell>
        </row>
        <row r="2798">
          <cell r="A2798" t="str">
            <v>SINAPI 91952</v>
          </cell>
        </row>
        <row r="2799">
          <cell r="A2799" t="str">
            <v>SINAPI 91953</v>
          </cell>
        </row>
        <row r="2800">
          <cell r="A2800" t="str">
            <v>SINAPI 91954</v>
          </cell>
        </row>
        <row r="2801">
          <cell r="A2801" t="str">
            <v>SINAPI 91955</v>
          </cell>
        </row>
        <row r="2802">
          <cell r="A2802" t="str">
            <v>SINAPI 91956</v>
          </cell>
        </row>
        <row r="2803">
          <cell r="A2803" t="str">
            <v>SINAPI 91957</v>
          </cell>
        </row>
        <row r="2804">
          <cell r="A2804" t="str">
            <v>SINAPI 91958</v>
          </cell>
        </row>
        <row r="2805">
          <cell r="A2805" t="str">
            <v>SINAPI 91959</v>
          </cell>
        </row>
        <row r="2806">
          <cell r="A2806" t="str">
            <v>SINAPI 91960</v>
          </cell>
        </row>
        <row r="2807">
          <cell r="A2807" t="str">
            <v>SINAPI 91961</v>
          </cell>
        </row>
        <row r="2808">
          <cell r="A2808" t="str">
            <v>SINAPI 91962</v>
          </cell>
        </row>
        <row r="2809">
          <cell r="A2809" t="str">
            <v>SINAPI 91963</v>
          </cell>
        </row>
        <row r="2810">
          <cell r="A2810" t="str">
            <v>SINAPI 91964</v>
          </cell>
        </row>
        <row r="2811">
          <cell r="A2811" t="str">
            <v>SINAPI 91965</v>
          </cell>
        </row>
        <row r="2812">
          <cell r="A2812" t="str">
            <v>SINAPI 91966</v>
          </cell>
        </row>
        <row r="2813">
          <cell r="A2813" t="str">
            <v>SINAPI 91967</v>
          </cell>
        </row>
        <row r="2814">
          <cell r="A2814" t="str">
            <v>SINAPI 91968</v>
          </cell>
        </row>
        <row r="2815">
          <cell r="A2815" t="str">
            <v>SINAPI 91969</v>
          </cell>
        </row>
        <row r="2816">
          <cell r="A2816" t="str">
            <v>SINAPI 91970</v>
          </cell>
        </row>
        <row r="2817">
          <cell r="A2817" t="str">
            <v>SINAPI 91971</v>
          </cell>
        </row>
        <row r="2818">
          <cell r="A2818" t="str">
            <v>SINAPI 91972</v>
          </cell>
        </row>
        <row r="2819">
          <cell r="A2819" t="str">
            <v>SINAPI 91973</v>
          </cell>
        </row>
        <row r="2820">
          <cell r="A2820" t="str">
            <v>SINAPI 91974</v>
          </cell>
        </row>
        <row r="2821">
          <cell r="A2821" t="str">
            <v>SINAPI 91975</v>
          </cell>
        </row>
        <row r="2822">
          <cell r="A2822" t="str">
            <v>SINAPI 91976</v>
          </cell>
        </row>
        <row r="2823">
          <cell r="A2823" t="str">
            <v>SINAPI 91977</v>
          </cell>
        </row>
        <row r="2824">
          <cell r="A2824" t="str">
            <v>SINAPI 91978</v>
          </cell>
        </row>
        <row r="2825">
          <cell r="A2825" t="str">
            <v>SINAPI 91979</v>
          </cell>
        </row>
        <row r="2826">
          <cell r="A2826" t="str">
            <v>SINAPI 91980</v>
          </cell>
        </row>
        <row r="2827">
          <cell r="A2827" t="str">
            <v>SINAPI 91981</v>
          </cell>
        </row>
        <row r="2828">
          <cell r="A2828" t="str">
            <v>SINAPI 91982</v>
          </cell>
        </row>
        <row r="2829">
          <cell r="A2829" t="str">
            <v>SINAPI 91983</v>
          </cell>
        </row>
        <row r="2830">
          <cell r="A2830" t="str">
            <v>SINAPI 91984</v>
          </cell>
        </row>
        <row r="2831">
          <cell r="A2831" t="str">
            <v>SINAPI 91985</v>
          </cell>
        </row>
        <row r="2832">
          <cell r="A2832" t="str">
            <v>SINAPI 91986</v>
          </cell>
        </row>
        <row r="2833">
          <cell r="A2833" t="str">
            <v>SINAPI 91987</v>
          </cell>
        </row>
        <row r="2834">
          <cell r="A2834" t="str">
            <v>SINAPI 91988</v>
          </cell>
        </row>
        <row r="2835">
          <cell r="A2835" t="str">
            <v>SINAPI 91989</v>
          </cell>
        </row>
        <row r="2836">
          <cell r="A2836" t="str">
            <v>SINAPI 91990</v>
          </cell>
        </row>
        <row r="2837">
          <cell r="A2837" t="str">
            <v>SINAPI 91991</v>
          </cell>
        </row>
        <row r="2838">
          <cell r="A2838" t="str">
            <v>SINAPI 91992</v>
          </cell>
        </row>
        <row r="2839">
          <cell r="A2839" t="str">
            <v>SINAPI 91993</v>
          </cell>
        </row>
        <row r="2840">
          <cell r="A2840" t="str">
            <v>SINAPI 91994</v>
          </cell>
        </row>
        <row r="2841">
          <cell r="A2841" t="str">
            <v>SINAPI 91995</v>
          </cell>
        </row>
        <row r="2842">
          <cell r="A2842" t="str">
            <v>SINAPI 91996</v>
          </cell>
        </row>
        <row r="2843">
          <cell r="A2843" t="str">
            <v>SINAPI 91997</v>
          </cell>
        </row>
        <row r="2844">
          <cell r="A2844" t="str">
            <v>SINAPI 91998</v>
          </cell>
        </row>
        <row r="2845">
          <cell r="A2845" t="str">
            <v>SINAPI 91999</v>
          </cell>
        </row>
        <row r="2846">
          <cell r="A2846" t="str">
            <v>SINAPI 92000</v>
          </cell>
        </row>
        <row r="2847">
          <cell r="A2847" t="str">
            <v>SINAPI 92001</v>
          </cell>
        </row>
        <row r="2848">
          <cell r="A2848" t="str">
            <v>SINAPI 92002</v>
          </cell>
        </row>
        <row r="2849">
          <cell r="A2849" t="str">
            <v>SINAPI 92003</v>
          </cell>
        </row>
        <row r="2850">
          <cell r="A2850" t="str">
            <v>SINAPI 92004</v>
          </cell>
        </row>
        <row r="2851">
          <cell r="A2851" t="str">
            <v>SINAPI 92005</v>
          </cell>
        </row>
        <row r="2852">
          <cell r="A2852" t="str">
            <v>SINAPI 92006</v>
          </cell>
        </row>
        <row r="2853">
          <cell r="A2853" t="str">
            <v>SINAPI 92007</v>
          </cell>
        </row>
        <row r="2854">
          <cell r="A2854" t="str">
            <v>SINAPI 92008</v>
          </cell>
        </row>
        <row r="2855">
          <cell r="A2855" t="str">
            <v>SINAPI 92009</v>
          </cell>
        </row>
        <row r="2856">
          <cell r="A2856" t="str">
            <v>SINAPI 92010</v>
          </cell>
        </row>
        <row r="2857">
          <cell r="A2857" t="str">
            <v>SINAPI 92011</v>
          </cell>
        </row>
        <row r="2858">
          <cell r="A2858" t="str">
            <v>SINAPI 92012</v>
          </cell>
        </row>
        <row r="2859">
          <cell r="A2859" t="str">
            <v>SINAPI 92013</v>
          </cell>
        </row>
        <row r="2860">
          <cell r="A2860" t="str">
            <v>SINAPI 92014</v>
          </cell>
        </row>
        <row r="2861">
          <cell r="A2861" t="str">
            <v>SINAPI 92015</v>
          </cell>
        </row>
        <row r="2862">
          <cell r="A2862" t="str">
            <v>SINAPI 92016</v>
          </cell>
        </row>
        <row r="2863">
          <cell r="A2863" t="str">
            <v>SINAPI 92017</v>
          </cell>
        </row>
        <row r="2864">
          <cell r="A2864" t="str">
            <v>SINAPI 92018</v>
          </cell>
        </row>
        <row r="2865">
          <cell r="A2865" t="str">
            <v>SINAPI 92019</v>
          </cell>
        </row>
        <row r="2866">
          <cell r="A2866" t="str">
            <v>SINAPI 92020</v>
          </cell>
        </row>
        <row r="2867">
          <cell r="A2867" t="str">
            <v>SINAPI 92021</v>
          </cell>
        </row>
        <row r="2868">
          <cell r="A2868" t="str">
            <v>SINAPI 92022</v>
          </cell>
        </row>
        <row r="2869">
          <cell r="A2869" t="str">
            <v>SINAPI 92023</v>
          </cell>
        </row>
        <row r="2870">
          <cell r="A2870" t="str">
            <v>SINAPI 92024</v>
          </cell>
        </row>
        <row r="2871">
          <cell r="A2871" t="str">
            <v>SINAPI 92025</v>
          </cell>
        </row>
        <row r="2872">
          <cell r="A2872" t="str">
            <v>SINAPI 92026</v>
          </cell>
        </row>
        <row r="2873">
          <cell r="A2873" t="str">
            <v>SINAPI 92027</v>
          </cell>
        </row>
        <row r="2874">
          <cell r="A2874" t="str">
            <v>SINAPI 92028</v>
          </cell>
        </row>
        <row r="2875">
          <cell r="A2875" t="str">
            <v>SINAPI 92029</v>
          </cell>
        </row>
        <row r="2876">
          <cell r="A2876" t="str">
            <v>SINAPI 92030</v>
          </cell>
        </row>
        <row r="2877">
          <cell r="A2877" t="str">
            <v>SINAPI 92031</v>
          </cell>
        </row>
        <row r="2878">
          <cell r="A2878" t="str">
            <v>SINAPI 92032</v>
          </cell>
        </row>
        <row r="2879">
          <cell r="A2879" t="str">
            <v>SINAPI 92033</v>
          </cell>
        </row>
        <row r="2880">
          <cell r="A2880" t="str">
            <v>SINAPI 92034</v>
          </cell>
        </row>
        <row r="2881">
          <cell r="A2881" t="str">
            <v>SINAPI 92035</v>
          </cell>
        </row>
        <row r="2882">
          <cell r="A2882" t="str">
            <v>SINAPI 72278</v>
          </cell>
        </row>
        <row r="2883">
          <cell r="A2883" t="str">
            <v>SINAPI 72280</v>
          </cell>
        </row>
        <row r="2884">
          <cell r="A2884" t="str">
            <v>SINAPI 73953/4</v>
          </cell>
        </row>
        <row r="2885">
          <cell r="A2885" t="str">
            <v>SINAPI 73953/8</v>
          </cell>
        </row>
        <row r="2886">
          <cell r="A2886" t="str">
            <v>SINAPI 73953/9</v>
          </cell>
        </row>
        <row r="2887">
          <cell r="A2887" t="str">
            <v>SINAPI 83391</v>
          </cell>
        </row>
        <row r="2888">
          <cell r="A2888" t="str">
            <v>SINAPI 83392</v>
          </cell>
        </row>
        <row r="2889">
          <cell r="A2889" t="str">
            <v>SINAPI 83393</v>
          </cell>
        </row>
        <row r="2890">
          <cell r="A2890" t="str">
            <v>SINAPI 83470</v>
          </cell>
        </row>
        <row r="2891">
          <cell r="A2891" t="str">
            <v>SINAPI 93040</v>
          </cell>
        </row>
        <row r="2892">
          <cell r="A2892" t="str">
            <v>SINAPI 93041</v>
          </cell>
        </row>
        <row r="2893">
          <cell r="A2893" t="str">
            <v>SINAPI 93044</v>
          </cell>
        </row>
        <row r="2894">
          <cell r="A2894" t="str">
            <v>SINAPI 93045</v>
          </cell>
        </row>
        <row r="2895">
          <cell r="A2895" t="str">
            <v>SINAPI 97583</v>
          </cell>
        </row>
        <row r="2896">
          <cell r="A2896" t="str">
            <v>SINAPI 97584</v>
          </cell>
        </row>
        <row r="2897">
          <cell r="A2897" t="str">
            <v>SINAPI 97585</v>
          </cell>
        </row>
        <row r="2898">
          <cell r="A2898" t="str">
            <v>SINAPI 97586</v>
          </cell>
        </row>
        <row r="2899">
          <cell r="A2899" t="str">
            <v>SINAPI 97587</v>
          </cell>
        </row>
        <row r="2900">
          <cell r="A2900" t="str">
            <v>SINAPI 97589</v>
          </cell>
        </row>
        <row r="2901">
          <cell r="A2901" t="str">
            <v>SINAPI 97590</v>
          </cell>
        </row>
        <row r="2902">
          <cell r="A2902" t="str">
            <v>SINAPI 97591</v>
          </cell>
        </row>
        <row r="2903">
          <cell r="A2903" t="str">
            <v>SINAPI 97592</v>
          </cell>
        </row>
        <row r="2904">
          <cell r="A2904" t="str">
            <v>SINAPI 97593</v>
          </cell>
        </row>
        <row r="2905">
          <cell r="A2905" t="str">
            <v>SINAPI 97594</v>
          </cell>
        </row>
        <row r="2906">
          <cell r="A2906" t="str">
            <v>SINAPI 97595</v>
          </cell>
        </row>
        <row r="2907">
          <cell r="A2907" t="str">
            <v>SINAPI 97596</v>
          </cell>
        </row>
        <row r="2908">
          <cell r="A2908" t="str">
            <v>SINAPI 97597</v>
          </cell>
        </row>
        <row r="2909">
          <cell r="A2909" t="str">
            <v>SINAPI 97598</v>
          </cell>
        </row>
        <row r="2910">
          <cell r="A2910" t="str">
            <v>SINAPI 97599</v>
          </cell>
        </row>
        <row r="2911">
          <cell r="A2911" t="str">
            <v>SINAPI 97609</v>
          </cell>
        </row>
        <row r="2912">
          <cell r="A2912" t="str">
            <v>SINAPI 97610</v>
          </cell>
        </row>
        <row r="2913">
          <cell r="A2913" t="str">
            <v>SINAPI 97611</v>
          </cell>
        </row>
        <row r="2914">
          <cell r="A2914" t="str">
            <v>SINAPI 97612</v>
          </cell>
        </row>
        <row r="2915">
          <cell r="A2915" t="str">
            <v>SINAPI 97613</v>
          </cell>
        </row>
        <row r="2916">
          <cell r="A2916" t="str">
            <v>SINAPI 97614</v>
          </cell>
        </row>
        <row r="2917">
          <cell r="A2917" t="str">
            <v>SINAPI 97615</v>
          </cell>
        </row>
        <row r="2918">
          <cell r="A2918" t="str">
            <v>SINAPI 97616</v>
          </cell>
        </row>
        <row r="2919">
          <cell r="A2919" t="str">
            <v>SINAPI 97617</v>
          </cell>
        </row>
        <row r="2920">
          <cell r="A2920" t="str">
            <v>SINAPI 97618</v>
          </cell>
        </row>
        <row r="2921">
          <cell r="A2921" t="str">
            <v>SINAPI 41598</v>
          </cell>
        </row>
        <row r="2922">
          <cell r="A2922" t="str">
            <v>SINAPI 72941</v>
          </cell>
        </row>
        <row r="2923">
          <cell r="A2923" t="str">
            <v>SINAPI 73624</v>
          </cell>
        </row>
        <row r="2924">
          <cell r="A2924" t="str">
            <v>SINAPI 73767/1</v>
          </cell>
        </row>
        <row r="2925">
          <cell r="A2925" t="str">
            <v>SINAPI 73767/2</v>
          </cell>
        </row>
        <row r="2926">
          <cell r="A2926" t="str">
            <v>SINAPI 73767/3</v>
          </cell>
        </row>
        <row r="2927">
          <cell r="A2927" t="str">
            <v>SINAPI 73767/4</v>
          </cell>
        </row>
        <row r="2928">
          <cell r="A2928" t="str">
            <v>SINAPI 73767/5</v>
          </cell>
        </row>
        <row r="2929">
          <cell r="A2929" t="str">
            <v>SINAPI 73781/2</v>
          </cell>
        </row>
        <row r="2930">
          <cell r="A2930" t="str">
            <v>SINAPI 73781/3</v>
          </cell>
        </row>
        <row r="2931">
          <cell r="A2931" t="str">
            <v>SINAPI 88543</v>
          </cell>
        </row>
        <row r="2932">
          <cell r="A2932" t="str">
            <v>SINAPI 88544</v>
          </cell>
        </row>
        <row r="2933">
          <cell r="A2933" t="str">
            <v>SINAPI 88545</v>
          </cell>
        </row>
        <row r="2934">
          <cell r="A2934" t="str">
            <v>SINAPI 83397</v>
          </cell>
        </row>
        <row r="2935">
          <cell r="A2935" t="str">
            <v>SINAPI 73769/1</v>
          </cell>
        </row>
        <row r="2936">
          <cell r="A2936" t="str">
            <v>SINAPI 73769/2</v>
          </cell>
        </row>
        <row r="2937">
          <cell r="A2937" t="str">
            <v>SINAPI 73769/3</v>
          </cell>
        </row>
        <row r="2938">
          <cell r="A2938" t="str">
            <v>SINAPI 73769/4</v>
          </cell>
        </row>
        <row r="2939">
          <cell r="A2939" t="str">
            <v>SINAPI 72281</v>
          </cell>
        </row>
        <row r="2940">
          <cell r="A2940" t="str">
            <v>SINAPI 72282</v>
          </cell>
        </row>
        <row r="2941">
          <cell r="A2941" t="str">
            <v>SINAPI 73831/2</v>
          </cell>
        </row>
        <row r="2942">
          <cell r="A2942" t="str">
            <v>SINAPI 73831/3</v>
          </cell>
        </row>
        <row r="2943">
          <cell r="A2943" t="str">
            <v>SINAPI 73831/4</v>
          </cell>
        </row>
        <row r="2944">
          <cell r="A2944" t="str">
            <v>SINAPI 73831/5</v>
          </cell>
        </row>
        <row r="2945">
          <cell r="A2945" t="str">
            <v>SINAPI 73831/6</v>
          </cell>
        </row>
        <row r="2946">
          <cell r="A2946" t="str">
            <v>SINAPI 73831/7</v>
          </cell>
        </row>
        <row r="2947">
          <cell r="A2947" t="str">
            <v>SINAPI 73831/8</v>
          </cell>
        </row>
        <row r="2948">
          <cell r="A2948" t="str">
            <v>SINAPI 73831/9</v>
          </cell>
        </row>
        <row r="2949">
          <cell r="A2949" t="str">
            <v>SINAPI 74231/1</v>
          </cell>
        </row>
        <row r="2950">
          <cell r="A2950" t="str">
            <v>SINAPI 74246/1</v>
          </cell>
        </row>
        <row r="2951">
          <cell r="A2951" t="str">
            <v>SINAPI 83399</v>
          </cell>
        </row>
        <row r="2952">
          <cell r="A2952" t="str">
            <v>SINAPI 83400</v>
          </cell>
        </row>
        <row r="2953">
          <cell r="A2953" t="str">
            <v>SINAPI 83401</v>
          </cell>
        </row>
        <row r="2954">
          <cell r="A2954" t="str">
            <v>SINAPI 83402</v>
          </cell>
        </row>
        <row r="2955">
          <cell r="A2955" t="str">
            <v>SINAPI 83475</v>
          </cell>
        </row>
        <row r="2956">
          <cell r="A2956" t="str">
            <v>SINAPI 83478</v>
          </cell>
        </row>
        <row r="2957">
          <cell r="A2957" t="str">
            <v>SINAPI 83479</v>
          </cell>
        </row>
        <row r="2958">
          <cell r="A2958" t="str">
            <v>SINAPI 83480</v>
          </cell>
        </row>
        <row r="2959">
          <cell r="A2959" t="str">
            <v>SINAPI 83481</v>
          </cell>
        </row>
        <row r="2960">
          <cell r="A2960" t="str">
            <v>SINAPI 97600</v>
          </cell>
        </row>
        <row r="2961">
          <cell r="A2961" t="str">
            <v>SINAPI 97601</v>
          </cell>
        </row>
        <row r="2962">
          <cell r="A2962" t="str">
            <v>SINAPI 97605</v>
          </cell>
        </row>
        <row r="2963">
          <cell r="A2963" t="str">
            <v>SINAPI 97606</v>
          </cell>
        </row>
        <row r="2964">
          <cell r="A2964" t="str">
            <v>SINAPI 97607</v>
          </cell>
        </row>
        <row r="2965">
          <cell r="A2965" t="str">
            <v>SINAPI 97608</v>
          </cell>
        </row>
        <row r="2966">
          <cell r="A2966" t="str">
            <v>SINAPI 73857/1</v>
          </cell>
        </row>
        <row r="2967">
          <cell r="A2967" t="str">
            <v>SINAPI 73857/2</v>
          </cell>
        </row>
        <row r="2968">
          <cell r="A2968" t="str">
            <v>SINAPI 73857/3</v>
          </cell>
        </row>
        <row r="2969">
          <cell r="A2969" t="str">
            <v>SINAPI 73857/4</v>
          </cell>
        </row>
        <row r="2970">
          <cell r="A2970" t="str">
            <v>SINAPI 73857/5</v>
          </cell>
        </row>
        <row r="2971">
          <cell r="A2971" t="str">
            <v>SINAPI 73857/6</v>
          </cell>
        </row>
        <row r="2972">
          <cell r="A2972" t="str">
            <v>SINAPI 73857/7</v>
          </cell>
        </row>
        <row r="2973">
          <cell r="A2973" t="str">
            <v>SINAPI 73857/8</v>
          </cell>
        </row>
        <row r="2974">
          <cell r="A2974" t="str">
            <v>SINAPI 73857/9</v>
          </cell>
        </row>
        <row r="2975">
          <cell r="A2975" t="str">
            <v>SINAPI 73857/10</v>
          </cell>
        </row>
        <row r="2976">
          <cell r="A2976" t="str">
            <v>SINAPI 93128</v>
          </cell>
        </row>
        <row r="2977">
          <cell r="A2977" t="str">
            <v>SINAPI 93137</v>
          </cell>
        </row>
        <row r="2978">
          <cell r="A2978" t="str">
            <v>SINAPI 93138</v>
          </cell>
        </row>
        <row r="2979">
          <cell r="A2979" t="str">
            <v>SINAPI 93139</v>
          </cell>
        </row>
        <row r="2980">
          <cell r="A2980" t="str">
            <v>SINAPI 93140</v>
          </cell>
        </row>
        <row r="2981">
          <cell r="A2981" t="str">
            <v>SINAPI 93141</v>
          </cell>
        </row>
        <row r="2982">
          <cell r="A2982" t="str">
            <v>SINAPI 93142</v>
          </cell>
        </row>
        <row r="2983">
          <cell r="A2983" t="str">
            <v>SINAPI 93143</v>
          </cell>
        </row>
        <row r="2984">
          <cell r="A2984" t="str">
            <v>SINAPI 93144</v>
          </cell>
        </row>
        <row r="2985">
          <cell r="A2985" t="str">
            <v>SINAPI 93145</v>
          </cell>
        </row>
        <row r="2986">
          <cell r="A2986" t="str">
            <v>SINAPI 93146</v>
          </cell>
        </row>
        <row r="2987">
          <cell r="A2987" t="str">
            <v>SINAPI 93147</v>
          </cell>
        </row>
        <row r="2988">
          <cell r="A2988" t="str">
            <v>SINAPI 8260</v>
          </cell>
        </row>
        <row r="2989">
          <cell r="A2989" t="str">
            <v>SINAPI 72315</v>
          </cell>
        </row>
        <row r="2990">
          <cell r="A2990" t="str">
            <v>SINAPI 96971</v>
          </cell>
        </row>
        <row r="2991">
          <cell r="A2991" t="str">
            <v>SINAPI 96972</v>
          </cell>
        </row>
        <row r="2992">
          <cell r="A2992" t="str">
            <v>SINAPI 96973</v>
          </cell>
        </row>
        <row r="2993">
          <cell r="A2993" t="str">
            <v>SINAPI 96974</v>
          </cell>
        </row>
        <row r="2994">
          <cell r="A2994" t="str">
            <v>SINAPI 96975</v>
          </cell>
        </row>
        <row r="2995">
          <cell r="A2995" t="str">
            <v>SINAPI 96976</v>
          </cell>
        </row>
        <row r="2996">
          <cell r="A2996" t="str">
            <v>SINAPI 96977</v>
          </cell>
        </row>
        <row r="2997">
          <cell r="A2997" t="str">
            <v>SINAPI 96978</v>
          </cell>
        </row>
        <row r="2998">
          <cell r="A2998" t="str">
            <v>SINAPI 96979</v>
          </cell>
        </row>
        <row r="2999">
          <cell r="A2999" t="str">
            <v>SINAPI 96984</v>
          </cell>
        </row>
        <row r="3000">
          <cell r="A3000" t="str">
            <v>SINAPI 96985</v>
          </cell>
        </row>
        <row r="3001">
          <cell r="A3001" t="str">
            <v>SINAPI 96986</v>
          </cell>
        </row>
        <row r="3002">
          <cell r="A3002" t="str">
            <v>SINAPI 96987</v>
          </cell>
        </row>
        <row r="3003">
          <cell r="A3003" t="str">
            <v>SINAPI 96988</v>
          </cell>
        </row>
        <row r="3004">
          <cell r="A3004" t="str">
            <v>SINAPI 96989</v>
          </cell>
        </row>
        <row r="3005">
          <cell r="A3005" t="str">
            <v>SINAPI 98463</v>
          </cell>
        </row>
        <row r="3006">
          <cell r="A3006" t="str">
            <v>SINAPI 9535</v>
          </cell>
        </row>
        <row r="3007">
          <cell r="A3007" t="str">
            <v>SINAPI 88547</v>
          </cell>
        </row>
        <row r="3008">
          <cell r="A3008" t="str">
            <v>SINAPI 72283</v>
          </cell>
        </row>
        <row r="3009">
          <cell r="A3009" t="str">
            <v>SINAPI 72287</v>
          </cell>
        </row>
        <row r="3010">
          <cell r="A3010" t="str">
            <v>SINAPI 72288</v>
          </cell>
        </row>
        <row r="3011">
          <cell r="A3011" t="str">
            <v>SINAPI 72553</v>
          </cell>
        </row>
        <row r="3012">
          <cell r="A3012" t="str">
            <v>SINAPI 72554</v>
          </cell>
        </row>
        <row r="3013">
          <cell r="A3013" t="str">
            <v>SINAPI 73775/1</v>
          </cell>
        </row>
        <row r="3014">
          <cell r="A3014" t="str">
            <v>SINAPI 73775/2</v>
          </cell>
        </row>
        <row r="3015">
          <cell r="A3015" t="str">
            <v>SINAPI 83633</v>
          </cell>
        </row>
        <row r="3016">
          <cell r="A3016" t="str">
            <v>SINAPI 83634</v>
          </cell>
        </row>
        <row r="3017">
          <cell r="A3017" t="str">
            <v>SINAPI 83635</v>
          </cell>
        </row>
        <row r="3018">
          <cell r="A3018" t="str">
            <v>SINAPI 96765</v>
          </cell>
        </row>
        <row r="3019">
          <cell r="A3019" t="str">
            <v>SINAPI 72337</v>
          </cell>
        </row>
        <row r="3020">
          <cell r="A3020" t="str">
            <v>SINAPI 73749/1</v>
          </cell>
        </row>
        <row r="3021">
          <cell r="A3021" t="str">
            <v>SINAPI 73749/2</v>
          </cell>
        </row>
        <row r="3022">
          <cell r="A3022" t="str">
            <v>SINAPI 73749/3</v>
          </cell>
        </row>
        <row r="3023">
          <cell r="A3023" t="str">
            <v>SINAPI 83366</v>
          </cell>
        </row>
        <row r="3024">
          <cell r="A3024" t="str">
            <v>SINAPI 83367</v>
          </cell>
        </row>
        <row r="3025">
          <cell r="A3025" t="str">
            <v>SINAPI 83368</v>
          </cell>
        </row>
        <row r="3026">
          <cell r="A3026" t="str">
            <v>SINAPI 83369</v>
          </cell>
        </row>
        <row r="3027">
          <cell r="A3027" t="str">
            <v>SINAPI 83370</v>
          </cell>
        </row>
        <row r="3028">
          <cell r="A3028" t="str">
            <v>SINAPI 83371</v>
          </cell>
        </row>
        <row r="3029">
          <cell r="A3029" t="str">
            <v>SINAPI 84676</v>
          </cell>
        </row>
        <row r="3030">
          <cell r="A3030" t="str">
            <v>SINAPI 84796</v>
          </cell>
        </row>
        <row r="3031">
          <cell r="A3031" t="str">
            <v>SINAPI 84798</v>
          </cell>
        </row>
        <row r="3032">
          <cell r="A3032" t="str">
            <v>SINAPI 98261</v>
          </cell>
        </row>
        <row r="3033">
          <cell r="A3033" t="str">
            <v>SINAPI 98262</v>
          </cell>
        </row>
        <row r="3034">
          <cell r="A3034" t="str">
            <v>SINAPI 98263</v>
          </cell>
        </row>
        <row r="3035">
          <cell r="A3035" t="str">
            <v>SINAPI 98264</v>
          </cell>
        </row>
        <row r="3036">
          <cell r="A3036" t="str">
            <v>SINAPI 98265</v>
          </cell>
        </row>
        <row r="3037">
          <cell r="A3037" t="str">
            <v>SINAPI 98266</v>
          </cell>
        </row>
        <row r="3038">
          <cell r="A3038" t="str">
            <v>SINAPI 98267</v>
          </cell>
        </row>
        <row r="3039">
          <cell r="A3039" t="str">
            <v>SINAPI 98268</v>
          </cell>
        </row>
        <row r="3040">
          <cell r="A3040" t="str">
            <v>SINAPI 98269</v>
          </cell>
        </row>
        <row r="3041">
          <cell r="A3041" t="str">
            <v>SINAPI 98270</v>
          </cell>
        </row>
        <row r="3042">
          <cell r="A3042" t="str">
            <v>SINAPI 98271</v>
          </cell>
        </row>
        <row r="3043">
          <cell r="A3043" t="str">
            <v>SINAPI 98272</v>
          </cell>
        </row>
        <row r="3044">
          <cell r="A3044" t="str">
            <v>SINAPI 98273</v>
          </cell>
        </row>
        <row r="3045">
          <cell r="A3045" t="str">
            <v>SINAPI 98274</v>
          </cell>
        </row>
        <row r="3046">
          <cell r="A3046" t="str">
            <v>SINAPI 98275</v>
          </cell>
        </row>
        <row r="3047">
          <cell r="A3047" t="str">
            <v>SINAPI 98276</v>
          </cell>
        </row>
        <row r="3048">
          <cell r="A3048" t="str">
            <v>SINAPI 98277</v>
          </cell>
        </row>
        <row r="3049">
          <cell r="A3049" t="str">
            <v>SINAPI 98278</v>
          </cell>
        </row>
        <row r="3050">
          <cell r="A3050" t="str">
            <v>SINAPI 98279</v>
          </cell>
        </row>
        <row r="3051">
          <cell r="A3051" t="str">
            <v>SINAPI 98280</v>
          </cell>
        </row>
        <row r="3052">
          <cell r="A3052" t="str">
            <v>SINAPI 98281</v>
          </cell>
        </row>
        <row r="3053">
          <cell r="A3053" t="str">
            <v>SINAPI 98282</v>
          </cell>
        </row>
        <row r="3054">
          <cell r="A3054" t="str">
            <v>SINAPI 98283</v>
          </cell>
        </row>
        <row r="3055">
          <cell r="A3055" t="str">
            <v>SINAPI 98284</v>
          </cell>
        </row>
        <row r="3056">
          <cell r="A3056" t="str">
            <v>SINAPI 98285</v>
          </cell>
        </row>
        <row r="3057">
          <cell r="A3057" t="str">
            <v>SINAPI 98286</v>
          </cell>
        </row>
        <row r="3058">
          <cell r="A3058" t="str">
            <v>SINAPI 98287</v>
          </cell>
        </row>
        <row r="3059">
          <cell r="A3059" t="str">
            <v>SINAPI 98288</v>
          </cell>
        </row>
        <row r="3060">
          <cell r="A3060" t="str">
            <v>SINAPI 98289</v>
          </cell>
        </row>
        <row r="3061">
          <cell r="A3061" t="str">
            <v>SINAPI 98290</v>
          </cell>
        </row>
        <row r="3062">
          <cell r="A3062" t="str">
            <v>SINAPI 98291</v>
          </cell>
        </row>
        <row r="3063">
          <cell r="A3063" t="str">
            <v>SINAPI 98292</v>
          </cell>
        </row>
        <row r="3064">
          <cell r="A3064" t="str">
            <v>SINAPI 98293</v>
          </cell>
        </row>
        <row r="3065">
          <cell r="A3065" t="str">
            <v>SINAPI 98400</v>
          </cell>
        </row>
        <row r="3066">
          <cell r="A3066" t="str">
            <v>SINAPI 98401</v>
          </cell>
        </row>
        <row r="3067">
          <cell r="A3067" t="str">
            <v>SINAPI 98402</v>
          </cell>
        </row>
        <row r="3068">
          <cell r="A3068" t="str">
            <v>SINAPI 98397</v>
          </cell>
        </row>
        <row r="3069">
          <cell r="A3069" t="str">
            <v>SINAPI 74003/1</v>
          </cell>
        </row>
        <row r="3070">
          <cell r="A3070" t="str">
            <v>SINAPI 85120</v>
          </cell>
        </row>
        <row r="3071">
          <cell r="A3071" t="str">
            <v>SINAPI 83486</v>
          </cell>
        </row>
        <row r="3072">
          <cell r="A3072" t="str">
            <v>SINAPI 83643</v>
          </cell>
        </row>
        <row r="3073">
          <cell r="A3073" t="str">
            <v>SINAPI 83644</v>
          </cell>
        </row>
        <row r="3074">
          <cell r="A3074" t="str">
            <v>SINAPI 83645</v>
          </cell>
        </row>
        <row r="3075">
          <cell r="A3075" t="str">
            <v>SINAPI 83646</v>
          </cell>
        </row>
        <row r="3076">
          <cell r="A3076" t="str">
            <v>SINAPI 83647</v>
          </cell>
        </row>
        <row r="3077">
          <cell r="A3077" t="str">
            <v>SINAPI 83648</v>
          </cell>
        </row>
        <row r="3078">
          <cell r="A3078" t="str">
            <v>SINAPI 83649</v>
          </cell>
        </row>
        <row r="3079">
          <cell r="A3079" t="str">
            <v>SINAPI 83650</v>
          </cell>
        </row>
        <row r="3080">
          <cell r="A3080" t="str">
            <v>SINAPI 98294</v>
          </cell>
        </row>
        <row r="3081">
          <cell r="A3081" t="str">
            <v>SINAPI 98295</v>
          </cell>
        </row>
        <row r="3082">
          <cell r="A3082" t="str">
            <v>SINAPI 98296</v>
          </cell>
        </row>
        <row r="3083">
          <cell r="A3083" t="str">
            <v>SINAPI 98297</v>
          </cell>
        </row>
        <row r="3084">
          <cell r="A3084" t="str">
            <v>SINAPI 98301</v>
          </cell>
        </row>
        <row r="3085">
          <cell r="A3085" t="str">
            <v>SINAPI 98302</v>
          </cell>
        </row>
        <row r="3086">
          <cell r="A3086" t="str">
            <v>SINAPI 98304</v>
          </cell>
        </row>
        <row r="3087">
          <cell r="A3087" t="str">
            <v>SINAPI 98307</v>
          </cell>
        </row>
        <row r="3088">
          <cell r="A3088" t="str">
            <v>SINAPI 98308</v>
          </cell>
        </row>
        <row r="3089">
          <cell r="A3089" t="str">
            <v>SINAPI 98593</v>
          </cell>
        </row>
        <row r="3090">
          <cell r="A3090" t="str">
            <v>SINAPI 89355</v>
          </cell>
        </row>
        <row r="3091">
          <cell r="A3091" t="str">
            <v>SINAPI 89356</v>
          </cell>
        </row>
        <row r="3092">
          <cell r="A3092" t="str">
            <v>SINAPI 89357</v>
          </cell>
        </row>
        <row r="3093">
          <cell r="A3093" t="str">
            <v>SINAPI 89401</v>
          </cell>
        </row>
        <row r="3094">
          <cell r="A3094" t="str">
            <v>SINAPI 89402</v>
          </cell>
        </row>
        <row r="3095">
          <cell r="A3095" t="str">
            <v>SINAPI 89403</v>
          </cell>
        </row>
        <row r="3096">
          <cell r="A3096" t="str">
            <v>SINAPI 89446</v>
          </cell>
        </row>
        <row r="3097">
          <cell r="A3097" t="str">
            <v>SINAPI 89447</v>
          </cell>
        </row>
        <row r="3098">
          <cell r="A3098" t="str">
            <v>SINAPI 89448</v>
          </cell>
        </row>
        <row r="3099">
          <cell r="A3099" t="str">
            <v>SINAPI 89449</v>
          </cell>
        </row>
        <row r="3100">
          <cell r="A3100" t="str">
            <v>SINAPI 89450</v>
          </cell>
        </row>
        <row r="3101">
          <cell r="A3101" t="str">
            <v>SINAPI 89451</v>
          </cell>
        </row>
        <row r="3102">
          <cell r="A3102" t="str">
            <v>SINAPI 89452</v>
          </cell>
        </row>
        <row r="3103">
          <cell r="A3103" t="str">
            <v>SINAPI 89508</v>
          </cell>
        </row>
        <row r="3104">
          <cell r="A3104" t="str">
            <v>SINAPI 89509</v>
          </cell>
        </row>
        <row r="3105">
          <cell r="A3105" t="str">
            <v>SINAPI 89511</v>
          </cell>
        </row>
        <row r="3106">
          <cell r="A3106" t="str">
            <v>SINAPI 89512</v>
          </cell>
        </row>
        <row r="3107">
          <cell r="A3107" t="str">
            <v>SINAPI 89576</v>
          </cell>
        </row>
        <row r="3108">
          <cell r="A3108" t="str">
            <v>SINAPI 89578</v>
          </cell>
        </row>
        <row r="3109">
          <cell r="A3109" t="str">
            <v>SINAPI 89580</v>
          </cell>
        </row>
        <row r="3110">
          <cell r="A3110" t="str">
            <v>SINAPI 89633</v>
          </cell>
        </row>
        <row r="3111">
          <cell r="A3111" t="str">
            <v>SINAPI 89634</v>
          </cell>
        </row>
        <row r="3112">
          <cell r="A3112" t="str">
            <v>SINAPI 89635</v>
          </cell>
        </row>
        <row r="3113">
          <cell r="A3113" t="str">
            <v>SINAPI 89636</v>
          </cell>
        </row>
        <row r="3114">
          <cell r="A3114" t="str">
            <v>SINAPI 89711</v>
          </cell>
        </row>
        <row r="3115">
          <cell r="A3115" t="str">
            <v>SINAPI 89712</v>
          </cell>
        </row>
        <row r="3116">
          <cell r="A3116" t="str">
            <v>SINAPI 89713</v>
          </cell>
        </row>
        <row r="3117">
          <cell r="A3117" t="str">
            <v>SINAPI 89714</v>
          </cell>
        </row>
        <row r="3118">
          <cell r="A3118" t="str">
            <v>SINAPI 89716</v>
          </cell>
        </row>
        <row r="3119">
          <cell r="A3119" t="str">
            <v>SINAPI 89717</v>
          </cell>
        </row>
        <row r="3120">
          <cell r="A3120" t="str">
            <v>SINAPI 89770</v>
          </cell>
        </row>
        <row r="3121">
          <cell r="A3121" t="str">
            <v>SINAPI 89771</v>
          </cell>
        </row>
        <row r="3122">
          <cell r="A3122" t="str">
            <v>SINAPI 89773</v>
          </cell>
        </row>
        <row r="3123">
          <cell r="A3123" t="str">
            <v>SINAPI 89775</v>
          </cell>
        </row>
        <row r="3124">
          <cell r="A3124" t="str">
            <v>SINAPI 89798</v>
          </cell>
        </row>
        <row r="3125">
          <cell r="A3125" t="str">
            <v>SINAPI 89799</v>
          </cell>
        </row>
        <row r="3126">
          <cell r="A3126" t="str">
            <v>SINAPI 89800</v>
          </cell>
        </row>
        <row r="3127">
          <cell r="A3127" t="str">
            <v>SINAPI 89848</v>
          </cell>
        </row>
        <row r="3128">
          <cell r="A3128" t="str">
            <v>SINAPI 89849</v>
          </cell>
        </row>
        <row r="3129">
          <cell r="A3129" t="str">
            <v>SINAPI 89865</v>
          </cell>
        </row>
        <row r="3130">
          <cell r="A3130" t="str">
            <v>SINAPI 91784</v>
          </cell>
        </row>
        <row r="3131">
          <cell r="A3131" t="str">
            <v>SINAPI 91785</v>
          </cell>
        </row>
        <row r="3132">
          <cell r="A3132" t="str">
            <v>SINAPI 91786</v>
          </cell>
        </row>
        <row r="3133">
          <cell r="A3133" t="str">
            <v>SINAPI 91787</v>
          </cell>
        </row>
        <row r="3134">
          <cell r="A3134" t="str">
            <v>SINAPI 91788</v>
          </cell>
        </row>
        <row r="3135">
          <cell r="A3135" t="str">
            <v>SINAPI 91789</v>
          </cell>
        </row>
        <row r="3136">
          <cell r="A3136" t="str">
            <v>SINAPI 91790</v>
          </cell>
        </row>
        <row r="3137">
          <cell r="A3137" t="str">
            <v>SINAPI 91791</v>
          </cell>
        </row>
        <row r="3138">
          <cell r="A3138" t="str">
            <v>SINAPI 91792</v>
          </cell>
        </row>
        <row r="3139">
          <cell r="A3139" t="str">
            <v>SINAPI 91793</v>
          </cell>
        </row>
        <row r="3140">
          <cell r="A3140" t="str">
            <v>SINAPI 91794</v>
          </cell>
        </row>
        <row r="3141">
          <cell r="A3141" t="str">
            <v>SINAPI 91795</v>
          </cell>
        </row>
        <row r="3142">
          <cell r="A3142" t="str">
            <v>SINAPI 91796</v>
          </cell>
        </row>
        <row r="3143">
          <cell r="A3143" t="str">
            <v>SINAPI 92275</v>
          </cell>
        </row>
        <row r="3144">
          <cell r="A3144" t="str">
            <v>SINAPI 92276</v>
          </cell>
        </row>
        <row r="3145">
          <cell r="A3145" t="str">
            <v>SINAPI 92277</v>
          </cell>
        </row>
        <row r="3146">
          <cell r="A3146" t="str">
            <v>SINAPI 92278</v>
          </cell>
        </row>
        <row r="3147">
          <cell r="A3147" t="str">
            <v>SINAPI 92279</v>
          </cell>
        </row>
        <row r="3148">
          <cell r="A3148" t="str">
            <v>SINAPI 92280</v>
          </cell>
        </row>
        <row r="3149">
          <cell r="A3149" t="str">
            <v>SINAPI 92281</v>
          </cell>
        </row>
        <row r="3150">
          <cell r="A3150" t="str">
            <v>SINAPI 92282</v>
          </cell>
        </row>
        <row r="3151">
          <cell r="A3151" t="str">
            <v>SINAPI 92283</v>
          </cell>
        </row>
        <row r="3152">
          <cell r="A3152" t="str">
            <v>SINAPI 92284</v>
          </cell>
        </row>
        <row r="3153">
          <cell r="A3153" t="str">
            <v>SINAPI 92285</v>
          </cell>
        </row>
        <row r="3154">
          <cell r="A3154" t="str">
            <v>SINAPI 92286</v>
          </cell>
        </row>
        <row r="3155">
          <cell r="A3155" t="str">
            <v>SINAPI 92305</v>
          </cell>
        </row>
        <row r="3156">
          <cell r="A3156" t="str">
            <v>SINAPI 92306</v>
          </cell>
        </row>
        <row r="3157">
          <cell r="A3157" t="str">
            <v>SINAPI 92307</v>
          </cell>
        </row>
        <row r="3158">
          <cell r="A3158" t="str">
            <v>SINAPI 92308</v>
          </cell>
        </row>
        <row r="3159">
          <cell r="A3159" t="str">
            <v>SINAPI 92309</v>
          </cell>
        </row>
        <row r="3160">
          <cell r="A3160" t="str">
            <v>SINAPI 92310</v>
          </cell>
        </row>
        <row r="3161">
          <cell r="A3161" t="str">
            <v>SINAPI 92320</v>
          </cell>
        </row>
        <row r="3162">
          <cell r="A3162" t="str">
            <v>SINAPI 92321</v>
          </cell>
        </row>
        <row r="3163">
          <cell r="A3163" t="str">
            <v>SINAPI 92322</v>
          </cell>
        </row>
        <row r="3164">
          <cell r="A3164" t="str">
            <v>SINAPI 92323</v>
          </cell>
        </row>
        <row r="3165">
          <cell r="A3165" t="str">
            <v>SINAPI 92324</v>
          </cell>
        </row>
        <row r="3166">
          <cell r="A3166" t="str">
            <v>SINAPI 92325</v>
          </cell>
        </row>
        <row r="3167">
          <cell r="A3167" t="str">
            <v>SINAPI 92335</v>
          </cell>
        </row>
        <row r="3168">
          <cell r="A3168" t="str">
            <v>SINAPI 92336</v>
          </cell>
        </row>
        <row r="3169">
          <cell r="A3169" t="str">
            <v>SINAPI 92337</v>
          </cell>
        </row>
        <row r="3170">
          <cell r="A3170" t="str">
            <v>SINAPI 92338</v>
          </cell>
        </row>
        <row r="3171">
          <cell r="A3171" t="str">
            <v>SINAPI 92339</v>
          </cell>
        </row>
        <row r="3172">
          <cell r="A3172" t="str">
            <v>SINAPI 92341</v>
          </cell>
        </row>
        <row r="3173">
          <cell r="A3173" t="str">
            <v>SINAPI 92342</v>
          </cell>
        </row>
        <row r="3174">
          <cell r="A3174" t="str">
            <v>SINAPI 92343</v>
          </cell>
        </row>
        <row r="3175">
          <cell r="A3175" t="str">
            <v>SINAPI 92361</v>
          </cell>
        </row>
        <row r="3176">
          <cell r="A3176" t="str">
            <v>SINAPI 92362</v>
          </cell>
        </row>
        <row r="3177">
          <cell r="A3177" t="str">
            <v>SINAPI 92364</v>
          </cell>
        </row>
        <row r="3178">
          <cell r="A3178" t="str">
            <v>SINAPI 92365</v>
          </cell>
        </row>
        <row r="3179">
          <cell r="A3179" t="str">
            <v>SINAPI 92366</v>
          </cell>
        </row>
        <row r="3180">
          <cell r="A3180" t="str">
            <v>SINAPI 92367</v>
          </cell>
        </row>
        <row r="3181">
          <cell r="A3181" t="str">
            <v>SINAPI 92368</v>
          </cell>
        </row>
        <row r="3182">
          <cell r="A3182" t="str">
            <v>SINAPI 92648</v>
          </cell>
        </row>
        <row r="3183">
          <cell r="A3183" t="str">
            <v>SINAPI 92649</v>
          </cell>
        </row>
        <row r="3184">
          <cell r="A3184" t="str">
            <v>SINAPI 92650</v>
          </cell>
        </row>
        <row r="3185">
          <cell r="A3185" t="str">
            <v>SINAPI 92652</v>
          </cell>
        </row>
        <row r="3186">
          <cell r="A3186" t="str">
            <v>SINAPI 92653</v>
          </cell>
        </row>
        <row r="3187">
          <cell r="A3187" t="str">
            <v>SINAPI 92654</v>
          </cell>
        </row>
        <row r="3188">
          <cell r="A3188" t="str">
            <v>SINAPI 92655</v>
          </cell>
        </row>
        <row r="3189">
          <cell r="A3189" t="str">
            <v>SINAPI 92656</v>
          </cell>
        </row>
        <row r="3190">
          <cell r="A3190" t="str">
            <v>SINAPI 92687</v>
          </cell>
        </row>
        <row r="3191">
          <cell r="A3191" t="str">
            <v>SINAPI 92688</v>
          </cell>
        </row>
        <row r="3192">
          <cell r="A3192" t="str">
            <v>SINAPI 92689</v>
          </cell>
        </row>
        <row r="3193">
          <cell r="A3193" t="str">
            <v>SINAPI 92690</v>
          </cell>
        </row>
        <row r="3194">
          <cell r="A3194" t="str">
            <v>SINAPI 94462</v>
          </cell>
        </row>
        <row r="3195">
          <cell r="A3195" t="str">
            <v>SINAPI 94463</v>
          </cell>
        </row>
        <row r="3196">
          <cell r="A3196" t="str">
            <v>SINAPI 94464</v>
          </cell>
        </row>
        <row r="3197">
          <cell r="A3197" t="str">
            <v>SINAPI 94602</v>
          </cell>
        </row>
        <row r="3198">
          <cell r="A3198" t="str">
            <v>SINAPI 94603</v>
          </cell>
        </row>
        <row r="3199">
          <cell r="A3199" t="str">
            <v>SINAPI 94604</v>
          </cell>
        </row>
        <row r="3200">
          <cell r="A3200" t="str">
            <v>SINAPI 94605</v>
          </cell>
        </row>
        <row r="3201">
          <cell r="A3201" t="str">
            <v>SINAPI 94648</v>
          </cell>
        </row>
        <row r="3202">
          <cell r="A3202" t="str">
            <v>SINAPI 94649</v>
          </cell>
        </row>
        <row r="3203">
          <cell r="A3203" t="str">
            <v>SINAPI 94650</v>
          </cell>
        </row>
        <row r="3204">
          <cell r="A3204" t="str">
            <v>SINAPI 94651</v>
          </cell>
        </row>
        <row r="3205">
          <cell r="A3205" t="str">
            <v>SINAPI 94652</v>
          </cell>
        </row>
        <row r="3206">
          <cell r="A3206" t="str">
            <v>SINAPI 94653</v>
          </cell>
        </row>
        <row r="3207">
          <cell r="A3207" t="str">
            <v>SINAPI 94654</v>
          </cell>
        </row>
        <row r="3208">
          <cell r="A3208" t="str">
            <v>SINAPI 94655</v>
          </cell>
        </row>
        <row r="3209">
          <cell r="A3209" t="str">
            <v>SINAPI 94716</v>
          </cell>
        </row>
        <row r="3210">
          <cell r="A3210" t="str">
            <v>SINAPI 94717</v>
          </cell>
        </row>
        <row r="3211">
          <cell r="A3211" t="str">
            <v>SINAPI 94718</v>
          </cell>
        </row>
        <row r="3212">
          <cell r="A3212" t="str">
            <v>SINAPI 94719</v>
          </cell>
        </row>
        <row r="3213">
          <cell r="A3213" t="str">
            <v>SINAPI 94720</v>
          </cell>
        </row>
        <row r="3214">
          <cell r="A3214" t="str">
            <v>SINAPI 94721</v>
          </cell>
        </row>
        <row r="3215">
          <cell r="A3215" t="str">
            <v>SINAPI 94722</v>
          </cell>
        </row>
        <row r="3216">
          <cell r="A3216" t="str">
            <v>SINAPI 95697</v>
          </cell>
        </row>
        <row r="3217">
          <cell r="A3217" t="str">
            <v>SINAPI 96635</v>
          </cell>
        </row>
        <row r="3218">
          <cell r="A3218" t="str">
            <v>SINAPI 96636</v>
          </cell>
        </row>
        <row r="3219">
          <cell r="A3219" t="str">
            <v>SINAPI 96644</v>
          </cell>
        </row>
        <row r="3220">
          <cell r="A3220" t="str">
            <v>SINAPI 96645</v>
          </cell>
        </row>
        <row r="3221">
          <cell r="A3221" t="str">
            <v>SINAPI 96646</v>
          </cell>
        </row>
        <row r="3222">
          <cell r="A3222" t="str">
            <v>SINAPI 96647</v>
          </cell>
        </row>
        <row r="3223">
          <cell r="A3223" t="str">
            <v>SINAPI 96648</v>
          </cell>
        </row>
        <row r="3224">
          <cell r="A3224" t="str">
            <v>SINAPI 96649</v>
          </cell>
        </row>
        <row r="3225">
          <cell r="A3225" t="str">
            <v>SINAPI 96668</v>
          </cell>
        </row>
        <row r="3226">
          <cell r="A3226" t="str">
            <v>SINAPI 96669</v>
          </cell>
        </row>
        <row r="3227">
          <cell r="A3227" t="str">
            <v>SINAPI 96670</v>
          </cell>
        </row>
        <row r="3228">
          <cell r="A3228" t="str">
            <v>SINAPI 96671</v>
          </cell>
        </row>
        <row r="3229">
          <cell r="A3229" t="str">
            <v>SINAPI 96672</v>
          </cell>
        </row>
        <row r="3230">
          <cell r="A3230" t="str">
            <v>SINAPI 96673</v>
          </cell>
        </row>
        <row r="3231">
          <cell r="A3231" t="str">
            <v>SINAPI 96674</v>
          </cell>
        </row>
        <row r="3232">
          <cell r="A3232" t="str">
            <v>SINAPI 96675</v>
          </cell>
        </row>
        <row r="3233">
          <cell r="A3233" t="str">
            <v>SINAPI 96676</v>
          </cell>
        </row>
        <row r="3234">
          <cell r="A3234" t="str">
            <v>SINAPI 96677</v>
          </cell>
        </row>
        <row r="3235">
          <cell r="A3235" t="str">
            <v>SINAPI 96678</v>
          </cell>
        </row>
        <row r="3236">
          <cell r="A3236" t="str">
            <v>SINAPI 96679</v>
          </cell>
        </row>
        <row r="3237">
          <cell r="A3237" t="str">
            <v>SINAPI 96680</v>
          </cell>
        </row>
        <row r="3238">
          <cell r="A3238" t="str">
            <v>SINAPI 96681</v>
          </cell>
        </row>
        <row r="3239">
          <cell r="A3239" t="str">
            <v>SINAPI 96682</v>
          </cell>
        </row>
        <row r="3240">
          <cell r="A3240" t="str">
            <v>SINAPI 96683</v>
          </cell>
        </row>
        <row r="3241">
          <cell r="A3241" t="str">
            <v>SINAPI 96718</v>
          </cell>
        </row>
        <row r="3242">
          <cell r="A3242" t="str">
            <v>SINAPI 96719</v>
          </cell>
        </row>
        <row r="3243">
          <cell r="A3243" t="str">
            <v>SINAPI 96720</v>
          </cell>
        </row>
        <row r="3244">
          <cell r="A3244" t="str">
            <v>SINAPI 96721</v>
          </cell>
        </row>
        <row r="3245">
          <cell r="A3245" t="str">
            <v>SINAPI 96722</v>
          </cell>
        </row>
        <row r="3246">
          <cell r="A3246" t="str">
            <v>SINAPI 96723</v>
          </cell>
        </row>
        <row r="3247">
          <cell r="A3247" t="str">
            <v>SINAPI 96724</v>
          </cell>
        </row>
        <row r="3248">
          <cell r="A3248" t="str">
            <v>SINAPI 96725</v>
          </cell>
        </row>
        <row r="3249">
          <cell r="A3249" t="str">
            <v>SINAPI 96726</v>
          </cell>
        </row>
        <row r="3250">
          <cell r="A3250" t="str">
            <v>SINAPI 96727</v>
          </cell>
        </row>
        <row r="3251">
          <cell r="A3251" t="str">
            <v>SINAPI 96728</v>
          </cell>
        </row>
        <row r="3252">
          <cell r="A3252" t="str">
            <v>SINAPI 96729</v>
          </cell>
        </row>
        <row r="3253">
          <cell r="A3253" t="str">
            <v>SINAPI 96730</v>
          </cell>
        </row>
        <row r="3254">
          <cell r="A3254" t="str">
            <v>SINAPI 96731</v>
          </cell>
        </row>
        <row r="3255">
          <cell r="A3255" t="str">
            <v>SINAPI 96732</v>
          </cell>
        </row>
        <row r="3256">
          <cell r="A3256" t="str">
            <v>SINAPI 96733</v>
          </cell>
        </row>
        <row r="3257">
          <cell r="A3257" t="str">
            <v>SINAPI 96734</v>
          </cell>
        </row>
        <row r="3258">
          <cell r="A3258" t="str">
            <v>SINAPI 96735</v>
          </cell>
        </row>
        <row r="3259">
          <cell r="A3259" t="str">
            <v>SINAPI 96794</v>
          </cell>
        </row>
        <row r="3260">
          <cell r="A3260" t="str">
            <v>SINAPI 96795</v>
          </cell>
        </row>
        <row r="3261">
          <cell r="A3261" t="str">
            <v>SINAPI 96796</v>
          </cell>
        </row>
        <row r="3262">
          <cell r="A3262" t="str">
            <v>SINAPI 96797</v>
          </cell>
        </row>
        <row r="3263">
          <cell r="A3263" t="str">
            <v>SINAPI 96798</v>
          </cell>
        </row>
        <row r="3264">
          <cell r="A3264" t="str">
            <v>SINAPI 96799</v>
          </cell>
        </row>
        <row r="3265">
          <cell r="A3265" t="str">
            <v>SINAPI 96800</v>
          </cell>
        </row>
        <row r="3266">
          <cell r="A3266" t="str">
            <v>SINAPI 96801</v>
          </cell>
        </row>
        <row r="3267">
          <cell r="A3267" t="str">
            <v>SINAPI 97327</v>
          </cell>
        </row>
        <row r="3268">
          <cell r="A3268" t="str">
            <v>SINAPI 97328</v>
          </cell>
        </row>
        <row r="3269">
          <cell r="A3269" t="str">
            <v>SINAPI 97329</v>
          </cell>
        </row>
        <row r="3270">
          <cell r="A3270" t="str">
            <v>SINAPI 97330</v>
          </cell>
        </row>
        <row r="3271">
          <cell r="A3271" t="str">
            <v>SINAPI 97331</v>
          </cell>
        </row>
        <row r="3272">
          <cell r="A3272" t="str">
            <v>SINAPI 97332</v>
          </cell>
        </row>
        <row r="3273">
          <cell r="A3273" t="str">
            <v>SINAPI 97333</v>
          </cell>
        </row>
        <row r="3274">
          <cell r="A3274" t="str">
            <v>SINAPI 97334</v>
          </cell>
        </row>
        <row r="3275">
          <cell r="A3275" t="str">
            <v>SINAPI 97335</v>
          </cell>
        </row>
        <row r="3276">
          <cell r="A3276" t="str">
            <v>SINAPI 97336</v>
          </cell>
        </row>
        <row r="3277">
          <cell r="A3277" t="str">
            <v>SINAPI 97337</v>
          </cell>
        </row>
        <row r="3278">
          <cell r="A3278" t="str">
            <v>SINAPI 97338</v>
          </cell>
        </row>
        <row r="3279">
          <cell r="A3279" t="str">
            <v>SINAPI 97339</v>
          </cell>
        </row>
        <row r="3280">
          <cell r="A3280" t="str">
            <v>SINAPI 97340</v>
          </cell>
        </row>
        <row r="3281">
          <cell r="A3281" t="str">
            <v>SINAPI 97341</v>
          </cell>
        </row>
        <row r="3282">
          <cell r="A3282" t="str">
            <v>SINAPI 97342</v>
          </cell>
        </row>
        <row r="3283">
          <cell r="A3283" t="str">
            <v>SINAPI 97343</v>
          </cell>
        </row>
        <row r="3284">
          <cell r="A3284" t="str">
            <v>SINAPI 97344</v>
          </cell>
        </row>
        <row r="3285">
          <cell r="A3285" t="str">
            <v>SINAPI 97345</v>
          </cell>
        </row>
        <row r="3286">
          <cell r="A3286" t="str">
            <v>SINAPI 97346</v>
          </cell>
        </row>
        <row r="3287">
          <cell r="A3287" t="str">
            <v>SINAPI 97347</v>
          </cell>
        </row>
        <row r="3288">
          <cell r="A3288" t="str">
            <v>SINAPI 97348</v>
          </cell>
        </row>
        <row r="3289">
          <cell r="A3289" t="str">
            <v>SINAPI 97349</v>
          </cell>
        </row>
        <row r="3290">
          <cell r="A3290" t="str">
            <v>SINAPI 97350</v>
          </cell>
        </row>
        <row r="3291">
          <cell r="A3291" t="str">
            <v>SINAPI 97351</v>
          </cell>
        </row>
        <row r="3292">
          <cell r="A3292" t="str">
            <v>SINAPI 97352</v>
          </cell>
        </row>
        <row r="3293">
          <cell r="A3293" t="str">
            <v>SINAPI 97353</v>
          </cell>
        </row>
        <row r="3294">
          <cell r="A3294" t="str">
            <v>SINAPI 97354</v>
          </cell>
        </row>
        <row r="3295">
          <cell r="A3295" t="str">
            <v>SINAPI 97355</v>
          </cell>
        </row>
        <row r="3296">
          <cell r="A3296" t="str">
            <v>SINAPI 97356</v>
          </cell>
        </row>
        <row r="3297">
          <cell r="A3297" t="str">
            <v>SINAPI 97357</v>
          </cell>
        </row>
        <row r="3298">
          <cell r="A3298" t="str">
            <v>SINAPI 97358</v>
          </cell>
        </row>
        <row r="3299">
          <cell r="A3299" t="str">
            <v>SINAPI 97498</v>
          </cell>
        </row>
        <row r="3300">
          <cell r="A3300" t="str">
            <v>SINAPI 97535</v>
          </cell>
        </row>
        <row r="3301">
          <cell r="A3301" t="str">
            <v>SINAPI 97536</v>
          </cell>
        </row>
        <row r="3302">
          <cell r="A3302" t="str">
            <v>SINAPI 72293</v>
          </cell>
        </row>
        <row r="3303">
          <cell r="A3303" t="str">
            <v>SINAPI 72306</v>
          </cell>
        </row>
        <row r="3304">
          <cell r="A3304" t="str">
            <v>SINAPI 72307</v>
          </cell>
        </row>
        <row r="3305">
          <cell r="A3305" t="str">
            <v>SINAPI 72313</v>
          </cell>
        </row>
        <row r="3306">
          <cell r="A3306" t="str">
            <v>SINAPI 72482</v>
          </cell>
        </row>
        <row r="3307">
          <cell r="A3307" t="str">
            <v>SINAPI 72619</v>
          </cell>
        </row>
        <row r="3308">
          <cell r="A3308" t="str">
            <v>SINAPI 72620</v>
          </cell>
        </row>
        <row r="3309">
          <cell r="A3309" t="str">
            <v>SINAPI 72621</v>
          </cell>
        </row>
        <row r="3310">
          <cell r="A3310" t="str">
            <v>SINAPI 72667</v>
          </cell>
        </row>
        <row r="3311">
          <cell r="A3311" t="str">
            <v>SINAPI 72668</v>
          </cell>
        </row>
        <row r="3312">
          <cell r="A3312" t="str">
            <v>SINAPI 72669</v>
          </cell>
        </row>
        <row r="3313">
          <cell r="A3313" t="str">
            <v>SINAPI 72681</v>
          </cell>
        </row>
        <row r="3314">
          <cell r="A3314" t="str">
            <v>SINAPI 72682</v>
          </cell>
        </row>
        <row r="3315">
          <cell r="A3315" t="str">
            <v>SINAPI 72683</v>
          </cell>
        </row>
        <row r="3316">
          <cell r="A3316" t="str">
            <v>SINAPI 72719</v>
          </cell>
        </row>
        <row r="3317">
          <cell r="A3317" t="str">
            <v>SINAPI 72720</v>
          </cell>
        </row>
        <row r="3318">
          <cell r="A3318" t="str">
            <v>SINAPI 72721</v>
          </cell>
        </row>
        <row r="3319">
          <cell r="A3319" t="str">
            <v>SINAPI 89358</v>
          </cell>
        </row>
        <row r="3320">
          <cell r="A3320" t="str">
            <v>SINAPI 89359</v>
          </cell>
        </row>
        <row r="3321">
          <cell r="A3321" t="str">
            <v>SINAPI 89360</v>
          </cell>
        </row>
        <row r="3322">
          <cell r="A3322" t="str">
            <v>SINAPI 89361</v>
          </cell>
        </row>
        <row r="3323">
          <cell r="A3323" t="str">
            <v>SINAPI 89362</v>
          </cell>
        </row>
        <row r="3324">
          <cell r="A3324" t="str">
            <v>SINAPI 89363</v>
          </cell>
        </row>
        <row r="3325">
          <cell r="A3325" t="str">
            <v>SINAPI 89364</v>
          </cell>
        </row>
        <row r="3326">
          <cell r="A3326" t="str">
            <v>SINAPI 89365</v>
          </cell>
        </row>
        <row r="3327">
          <cell r="A3327" t="str">
            <v>SINAPI 89366</v>
          </cell>
        </row>
        <row r="3328">
          <cell r="A3328" t="str">
            <v>SINAPI 89367</v>
          </cell>
        </row>
        <row r="3329">
          <cell r="A3329" t="str">
            <v>SINAPI 89368</v>
          </cell>
        </row>
        <row r="3330">
          <cell r="A3330" t="str">
            <v>SINAPI 89369</v>
          </cell>
        </row>
        <row r="3331">
          <cell r="A3331" t="str">
            <v>SINAPI 89370</v>
          </cell>
        </row>
        <row r="3332">
          <cell r="A3332" t="str">
            <v>SINAPI 89371</v>
          </cell>
        </row>
        <row r="3333">
          <cell r="A3333" t="str">
            <v>SINAPI 89372</v>
          </cell>
        </row>
        <row r="3334">
          <cell r="A3334" t="str">
            <v>SINAPI 89373</v>
          </cell>
        </row>
        <row r="3335">
          <cell r="A3335" t="str">
            <v>SINAPI 89374</v>
          </cell>
        </row>
        <row r="3336">
          <cell r="A3336" t="str">
            <v>SINAPI 89375</v>
          </cell>
        </row>
        <row r="3337">
          <cell r="A3337" t="str">
            <v>SINAPI 89376</v>
          </cell>
        </row>
        <row r="3338">
          <cell r="A3338" t="str">
            <v>SINAPI 89377</v>
          </cell>
        </row>
        <row r="3339">
          <cell r="A3339" t="str">
            <v>SINAPI 89378</v>
          </cell>
        </row>
        <row r="3340">
          <cell r="A3340" t="str">
            <v>SINAPI 89379</v>
          </cell>
        </row>
        <row r="3341">
          <cell r="A3341" t="str">
            <v>SINAPI 89380</v>
          </cell>
        </row>
        <row r="3342">
          <cell r="A3342" t="str">
            <v>SINAPI 89381</v>
          </cell>
        </row>
        <row r="3343">
          <cell r="A3343" t="str">
            <v>SINAPI 89382</v>
          </cell>
        </row>
        <row r="3344">
          <cell r="A3344" t="str">
            <v>SINAPI 89383</v>
          </cell>
        </row>
        <row r="3345">
          <cell r="A3345" t="str">
            <v>SINAPI 89384</v>
          </cell>
        </row>
        <row r="3346">
          <cell r="A3346" t="str">
            <v>SINAPI 89385</v>
          </cell>
        </row>
        <row r="3347">
          <cell r="A3347" t="str">
            <v>SINAPI 89386</v>
          </cell>
        </row>
        <row r="3348">
          <cell r="A3348" t="str">
            <v>SINAPI 89387</v>
          </cell>
        </row>
        <row r="3349">
          <cell r="A3349" t="str">
            <v>SINAPI 89388</v>
          </cell>
        </row>
        <row r="3350">
          <cell r="A3350" t="str">
            <v>SINAPI 89389</v>
          </cell>
        </row>
        <row r="3351">
          <cell r="A3351" t="str">
            <v>SINAPI 89390</v>
          </cell>
        </row>
        <row r="3352">
          <cell r="A3352" t="str">
            <v>SINAPI 89391</v>
          </cell>
        </row>
        <row r="3353">
          <cell r="A3353" t="str">
            <v>SINAPI 89392</v>
          </cell>
        </row>
        <row r="3354">
          <cell r="A3354" t="str">
            <v>SINAPI 89393</v>
          </cell>
        </row>
        <row r="3355">
          <cell r="A3355" t="str">
            <v>SINAPI 89394</v>
          </cell>
        </row>
        <row r="3356">
          <cell r="A3356" t="str">
            <v>SINAPI 89395</v>
          </cell>
        </row>
        <row r="3357">
          <cell r="A3357" t="str">
            <v>SINAPI 89396</v>
          </cell>
        </row>
        <row r="3358">
          <cell r="A3358" t="str">
            <v>SINAPI 89397</v>
          </cell>
        </row>
        <row r="3359">
          <cell r="A3359" t="str">
            <v>SINAPI 89398</v>
          </cell>
        </row>
        <row r="3360">
          <cell r="A3360" t="str">
            <v>SINAPI 89399</v>
          </cell>
        </row>
        <row r="3361">
          <cell r="A3361" t="str">
            <v>SINAPI 89400</v>
          </cell>
        </row>
        <row r="3362">
          <cell r="A3362" t="str">
            <v>SINAPI 89404</v>
          </cell>
        </row>
        <row r="3363">
          <cell r="A3363" t="str">
            <v>SINAPI 89405</v>
          </cell>
        </row>
        <row r="3364">
          <cell r="A3364" t="str">
            <v>SINAPI 89406</v>
          </cell>
        </row>
        <row r="3365">
          <cell r="A3365" t="str">
            <v>SINAPI 89407</v>
          </cell>
        </row>
        <row r="3366">
          <cell r="A3366" t="str">
            <v>SINAPI 89408</v>
          </cell>
        </row>
        <row r="3367">
          <cell r="A3367" t="str">
            <v>SINAPI 89409</v>
          </cell>
        </row>
        <row r="3368">
          <cell r="A3368" t="str">
            <v>SINAPI 89410</v>
          </cell>
        </row>
        <row r="3369">
          <cell r="A3369" t="str">
            <v>SINAPI 89411</v>
          </cell>
        </row>
        <row r="3370">
          <cell r="A3370" t="str">
            <v>SINAPI 89412</v>
          </cell>
        </row>
        <row r="3371">
          <cell r="A3371" t="str">
            <v>SINAPI 89413</v>
          </cell>
        </row>
        <row r="3372">
          <cell r="A3372" t="str">
            <v>SINAPI 89414</v>
          </cell>
        </row>
        <row r="3373">
          <cell r="A3373" t="str">
            <v>SINAPI 89415</v>
          </cell>
        </row>
        <row r="3374">
          <cell r="A3374" t="str">
            <v>SINAPI 89416</v>
          </cell>
        </row>
        <row r="3375">
          <cell r="A3375" t="str">
            <v>SINAPI 89417</v>
          </cell>
        </row>
        <row r="3376">
          <cell r="A3376" t="str">
            <v>SINAPI 89418</v>
          </cell>
        </row>
        <row r="3377">
          <cell r="A3377" t="str">
            <v>SINAPI 89419</v>
          </cell>
        </row>
        <row r="3378">
          <cell r="A3378" t="str">
            <v>SINAPI 89420</v>
          </cell>
        </row>
        <row r="3379">
          <cell r="A3379" t="str">
            <v>SINAPI 89421</v>
          </cell>
        </row>
        <row r="3380">
          <cell r="A3380" t="str">
            <v>SINAPI 89422</v>
          </cell>
        </row>
        <row r="3381">
          <cell r="A3381" t="str">
            <v>SINAPI 89423</v>
          </cell>
        </row>
        <row r="3382">
          <cell r="A3382" t="str">
            <v>SINAPI 89424</v>
          </cell>
        </row>
        <row r="3383">
          <cell r="A3383" t="str">
            <v>SINAPI 89425</v>
          </cell>
        </row>
        <row r="3384">
          <cell r="A3384" t="str">
            <v>SINAPI 89426</v>
          </cell>
        </row>
        <row r="3385">
          <cell r="A3385" t="str">
            <v>SINAPI 89427</v>
          </cell>
        </row>
        <row r="3386">
          <cell r="A3386" t="str">
            <v>SINAPI 89428</v>
          </cell>
        </row>
        <row r="3387">
          <cell r="A3387" t="str">
            <v>SINAPI 89429</v>
          </cell>
        </row>
        <row r="3388">
          <cell r="A3388" t="str">
            <v>SINAPI 89430</v>
          </cell>
        </row>
        <row r="3389">
          <cell r="A3389" t="str">
            <v>SINAPI 89431</v>
          </cell>
        </row>
        <row r="3390">
          <cell r="A3390" t="str">
            <v>SINAPI 89432</v>
          </cell>
        </row>
        <row r="3391">
          <cell r="A3391" t="str">
            <v>SINAPI 89433</v>
          </cell>
        </row>
        <row r="3392">
          <cell r="A3392" t="str">
            <v>SINAPI 89434</v>
          </cell>
        </row>
        <row r="3393">
          <cell r="A3393" t="str">
            <v>SINAPI 89435</v>
          </cell>
        </row>
        <row r="3394">
          <cell r="A3394" t="str">
            <v>SINAPI 89436</v>
          </cell>
        </row>
        <row r="3395">
          <cell r="A3395" t="str">
            <v>SINAPI 89437</v>
          </cell>
        </row>
        <row r="3396">
          <cell r="A3396" t="str">
            <v>SINAPI 89438</v>
          </cell>
        </row>
        <row r="3397">
          <cell r="A3397" t="str">
            <v>SINAPI 89439</v>
          </cell>
        </row>
        <row r="3398">
          <cell r="A3398" t="str">
            <v>SINAPI 89440</v>
          </cell>
        </row>
        <row r="3399">
          <cell r="A3399" t="str">
            <v>SINAPI 89441</v>
          </cell>
        </row>
        <row r="3400">
          <cell r="A3400" t="str">
            <v>SINAPI 89442</v>
          </cell>
        </row>
        <row r="3401">
          <cell r="A3401" t="str">
            <v>SINAPI 89443</v>
          </cell>
        </row>
        <row r="3402">
          <cell r="A3402" t="str">
            <v>SINAPI 89444</v>
          </cell>
        </row>
        <row r="3403">
          <cell r="A3403" t="str">
            <v>SINAPI 89445</v>
          </cell>
        </row>
        <row r="3404">
          <cell r="A3404" t="str">
            <v>SINAPI 89481</v>
          </cell>
        </row>
        <row r="3405">
          <cell r="A3405" t="str">
            <v>SINAPI 89485</v>
          </cell>
        </row>
        <row r="3406">
          <cell r="A3406" t="str">
            <v>SINAPI 89489</v>
          </cell>
        </row>
        <row r="3407">
          <cell r="A3407" t="str">
            <v>SINAPI 89490</v>
          </cell>
        </row>
        <row r="3408">
          <cell r="A3408" t="str">
            <v>SINAPI 89492</v>
          </cell>
        </row>
        <row r="3409">
          <cell r="A3409" t="str">
            <v>SINAPI 89493</v>
          </cell>
        </row>
        <row r="3410">
          <cell r="A3410" t="str">
            <v>SINAPI 89494</v>
          </cell>
        </row>
        <row r="3411">
          <cell r="A3411" t="str">
            <v>SINAPI 89496</v>
          </cell>
        </row>
        <row r="3412">
          <cell r="A3412" t="str">
            <v>SINAPI 89497</v>
          </cell>
        </row>
        <row r="3413">
          <cell r="A3413" t="str">
            <v>SINAPI 89498</v>
          </cell>
        </row>
        <row r="3414">
          <cell r="A3414" t="str">
            <v>SINAPI 89499</v>
          </cell>
        </row>
        <row r="3415">
          <cell r="A3415" t="str">
            <v>SINAPI 89500</v>
          </cell>
        </row>
        <row r="3416">
          <cell r="A3416" t="str">
            <v>SINAPI 89501</v>
          </cell>
        </row>
        <row r="3417">
          <cell r="A3417" t="str">
            <v>SINAPI 89502</v>
          </cell>
        </row>
        <row r="3418">
          <cell r="A3418" t="str">
            <v>SINAPI 89503</v>
          </cell>
        </row>
        <row r="3419">
          <cell r="A3419" t="str">
            <v>SINAPI 89504</v>
          </cell>
        </row>
        <row r="3420">
          <cell r="A3420" t="str">
            <v>SINAPI 89505</v>
          </cell>
        </row>
        <row r="3421">
          <cell r="A3421" t="str">
            <v>SINAPI 89506</v>
          </cell>
        </row>
        <row r="3422">
          <cell r="A3422" t="str">
            <v>SINAPI 89507</v>
          </cell>
        </row>
        <row r="3423">
          <cell r="A3423" t="str">
            <v>SINAPI 89510</v>
          </cell>
        </row>
        <row r="3424">
          <cell r="A3424" t="str">
            <v>SINAPI 89513</v>
          </cell>
        </row>
        <row r="3425">
          <cell r="A3425" t="str">
            <v>SINAPI 89514</v>
          </cell>
        </row>
        <row r="3426">
          <cell r="A3426" t="str">
            <v>SINAPI 89515</v>
          </cell>
        </row>
        <row r="3427">
          <cell r="A3427" t="str">
            <v>SINAPI 89516</v>
          </cell>
        </row>
        <row r="3428">
          <cell r="A3428" t="str">
            <v>SINAPI 89517</v>
          </cell>
        </row>
        <row r="3429">
          <cell r="A3429" t="str">
            <v>SINAPI 89518</v>
          </cell>
        </row>
        <row r="3430">
          <cell r="A3430" t="str">
            <v>SINAPI 89519</v>
          </cell>
        </row>
        <row r="3431">
          <cell r="A3431" t="str">
            <v>SINAPI 89520</v>
          </cell>
        </row>
        <row r="3432">
          <cell r="A3432" t="str">
            <v>SINAPI 89521</v>
          </cell>
        </row>
        <row r="3433">
          <cell r="A3433" t="str">
            <v>SINAPI 89522</v>
          </cell>
        </row>
        <row r="3434">
          <cell r="A3434" t="str">
            <v>SINAPI 89523</v>
          </cell>
        </row>
        <row r="3435">
          <cell r="A3435" t="str">
            <v>SINAPI 89524</v>
          </cell>
        </row>
        <row r="3436">
          <cell r="A3436" t="str">
            <v>SINAPI 89525</v>
          </cell>
        </row>
        <row r="3437">
          <cell r="A3437" t="str">
            <v>SINAPI 89526</v>
          </cell>
        </row>
        <row r="3438">
          <cell r="A3438" t="str">
            <v>SINAPI 89527</v>
          </cell>
        </row>
        <row r="3439">
          <cell r="A3439" t="str">
            <v>SINAPI 89528</v>
          </cell>
        </row>
        <row r="3440">
          <cell r="A3440" t="str">
            <v>SINAPI 89529</v>
          </cell>
        </row>
        <row r="3441">
          <cell r="A3441" t="str">
            <v>SINAPI 89530</v>
          </cell>
        </row>
        <row r="3442">
          <cell r="A3442" t="str">
            <v>SINAPI 89531</v>
          </cell>
        </row>
        <row r="3443">
          <cell r="A3443" t="str">
            <v>SINAPI 89532</v>
          </cell>
        </row>
        <row r="3444">
          <cell r="A3444" t="str">
            <v>SINAPI 89533</v>
          </cell>
        </row>
        <row r="3445">
          <cell r="A3445" t="str">
            <v>SINAPI 89534</v>
          </cell>
        </row>
        <row r="3446">
          <cell r="A3446" t="str">
            <v>SINAPI 89535</v>
          </cell>
        </row>
        <row r="3447">
          <cell r="A3447" t="str">
            <v>SINAPI 89536</v>
          </cell>
        </row>
        <row r="3448">
          <cell r="A3448" t="str">
            <v>SINAPI 89538</v>
          </cell>
        </row>
        <row r="3449">
          <cell r="A3449" t="str">
            <v>SINAPI 89540</v>
          </cell>
        </row>
        <row r="3450">
          <cell r="A3450" t="str">
            <v>SINAPI 89541</v>
          </cell>
        </row>
        <row r="3451">
          <cell r="A3451" t="str">
            <v>SINAPI 89542</v>
          </cell>
        </row>
        <row r="3452">
          <cell r="A3452" t="str">
            <v>SINAPI 89544</v>
          </cell>
        </row>
        <row r="3453">
          <cell r="A3453" t="str">
            <v>SINAPI 89545</v>
          </cell>
        </row>
        <row r="3454">
          <cell r="A3454" t="str">
            <v>SINAPI 89546</v>
          </cell>
        </row>
        <row r="3455">
          <cell r="A3455" t="str">
            <v>SINAPI 89547</v>
          </cell>
        </row>
        <row r="3456">
          <cell r="A3456" t="str">
            <v>SINAPI 89548</v>
          </cell>
        </row>
        <row r="3457">
          <cell r="A3457" t="str">
            <v>SINAPI 89549</v>
          </cell>
        </row>
        <row r="3458">
          <cell r="A3458" t="str">
            <v>SINAPI 89550</v>
          </cell>
        </row>
        <row r="3459">
          <cell r="A3459" t="str">
            <v>SINAPI 89551</v>
          </cell>
        </row>
        <row r="3460">
          <cell r="A3460" t="str">
            <v>SINAPI 89552</v>
          </cell>
        </row>
        <row r="3461">
          <cell r="A3461" t="str">
            <v>SINAPI 89553</v>
          </cell>
        </row>
        <row r="3462">
          <cell r="A3462" t="str">
            <v>SINAPI 89554</v>
          </cell>
        </row>
        <row r="3463">
          <cell r="A3463" t="str">
            <v>SINAPI 89555</v>
          </cell>
        </row>
        <row r="3464">
          <cell r="A3464" t="str">
            <v>SINAPI 89556</v>
          </cell>
        </row>
        <row r="3465">
          <cell r="A3465" t="str">
            <v>SINAPI 89557</v>
          </cell>
        </row>
        <row r="3466">
          <cell r="A3466" t="str">
            <v>SINAPI 89558</v>
          </cell>
        </row>
        <row r="3467">
          <cell r="A3467" t="str">
            <v>SINAPI 89559</v>
          </cell>
        </row>
        <row r="3468">
          <cell r="A3468" t="str">
            <v>SINAPI 89561</v>
          </cell>
        </row>
        <row r="3469">
          <cell r="A3469" t="str">
            <v>SINAPI 89562</v>
          </cell>
        </row>
        <row r="3470">
          <cell r="A3470" t="str">
            <v>SINAPI 89563</v>
          </cell>
        </row>
        <row r="3471">
          <cell r="A3471" t="str">
            <v>SINAPI 89564</v>
          </cell>
        </row>
        <row r="3472">
          <cell r="A3472" t="str">
            <v>SINAPI 89565</v>
          </cell>
        </row>
        <row r="3473">
          <cell r="A3473" t="str">
            <v>SINAPI 89566</v>
          </cell>
        </row>
        <row r="3474">
          <cell r="A3474" t="str">
            <v>SINAPI 89567</v>
          </cell>
        </row>
        <row r="3475">
          <cell r="A3475" t="str">
            <v>SINAPI 89568</v>
          </cell>
        </row>
        <row r="3476">
          <cell r="A3476" t="str">
            <v>SINAPI 89569</v>
          </cell>
        </row>
        <row r="3477">
          <cell r="A3477" t="str">
            <v>SINAPI 89570</v>
          </cell>
        </row>
        <row r="3478">
          <cell r="A3478" t="str">
            <v>SINAPI 89571</v>
          </cell>
        </row>
        <row r="3479">
          <cell r="A3479" t="str">
            <v>SINAPI 89572</v>
          </cell>
        </row>
        <row r="3480">
          <cell r="A3480" t="str">
            <v>SINAPI 89573</v>
          </cell>
        </row>
        <row r="3481">
          <cell r="A3481" t="str">
            <v>SINAPI 89574</v>
          </cell>
        </row>
        <row r="3482">
          <cell r="A3482" t="str">
            <v>SINAPI 89575</v>
          </cell>
        </row>
        <row r="3483">
          <cell r="A3483" t="str">
            <v>SINAPI 89577</v>
          </cell>
        </row>
        <row r="3484">
          <cell r="A3484" t="str">
            <v>SINAPI 89579</v>
          </cell>
        </row>
        <row r="3485">
          <cell r="A3485" t="str">
            <v>SINAPI 89581</v>
          </cell>
        </row>
        <row r="3486">
          <cell r="A3486" t="str">
            <v>SINAPI 89582</v>
          </cell>
        </row>
        <row r="3487">
          <cell r="A3487" t="str">
            <v>SINAPI 89583</v>
          </cell>
        </row>
        <row r="3488">
          <cell r="A3488" t="str">
            <v>SINAPI 89584</v>
          </cell>
        </row>
        <row r="3489">
          <cell r="A3489" t="str">
            <v>SINAPI 89585</v>
          </cell>
        </row>
        <row r="3490">
          <cell r="A3490" t="str">
            <v>SINAPI 89586</v>
          </cell>
        </row>
        <row r="3491">
          <cell r="A3491" t="str">
            <v>SINAPI 89587</v>
          </cell>
        </row>
        <row r="3492">
          <cell r="A3492" t="str">
            <v>SINAPI 89590</v>
          </cell>
        </row>
        <row r="3493">
          <cell r="A3493" t="str">
            <v>SINAPI 89591</v>
          </cell>
        </row>
        <row r="3494">
          <cell r="A3494" t="str">
            <v>SINAPI 89592</v>
          </cell>
        </row>
        <row r="3495">
          <cell r="A3495" t="str">
            <v>SINAPI 89593</v>
          </cell>
        </row>
        <row r="3496">
          <cell r="A3496" t="str">
            <v>SINAPI 89594</v>
          </cell>
        </row>
        <row r="3497">
          <cell r="A3497" t="str">
            <v>SINAPI 89595</v>
          </cell>
        </row>
        <row r="3498">
          <cell r="A3498" t="str">
            <v>SINAPI 89596</v>
          </cell>
        </row>
        <row r="3499">
          <cell r="A3499" t="str">
            <v>SINAPI 89597</v>
          </cell>
        </row>
        <row r="3500">
          <cell r="A3500" t="str">
            <v>SINAPI 89598</v>
          </cell>
        </row>
        <row r="3501">
          <cell r="A3501" t="str">
            <v>SINAPI 89599</v>
          </cell>
        </row>
        <row r="3502">
          <cell r="A3502" t="str">
            <v>SINAPI 89600</v>
          </cell>
        </row>
        <row r="3503">
          <cell r="A3503" t="str">
            <v>SINAPI 89605</v>
          </cell>
        </row>
        <row r="3504">
          <cell r="A3504" t="str">
            <v>SINAPI 89609</v>
          </cell>
        </row>
        <row r="3505">
          <cell r="A3505" t="str">
            <v>SINAPI 89610</v>
          </cell>
        </row>
        <row r="3506">
          <cell r="A3506" t="str">
            <v>SINAPI 89611</v>
          </cell>
        </row>
        <row r="3507">
          <cell r="A3507" t="str">
            <v>SINAPI 89612</v>
          </cell>
        </row>
        <row r="3508">
          <cell r="A3508" t="str">
            <v>SINAPI 89613</v>
          </cell>
        </row>
        <row r="3509">
          <cell r="A3509" t="str">
            <v>SINAPI 89614</v>
          </cell>
        </row>
        <row r="3510">
          <cell r="A3510" t="str">
            <v>SINAPI 89615</v>
          </cell>
        </row>
        <row r="3511">
          <cell r="A3511" t="str">
            <v>SINAPI 89616</v>
          </cell>
        </row>
        <row r="3512">
          <cell r="A3512" t="str">
            <v>SINAPI 89617</v>
          </cell>
        </row>
        <row r="3513">
          <cell r="A3513" t="str">
            <v>SINAPI 89618</v>
          </cell>
        </row>
        <row r="3514">
          <cell r="A3514" t="str">
            <v>SINAPI 89619</v>
          </cell>
        </row>
        <row r="3515">
          <cell r="A3515" t="str">
            <v>SINAPI 89620</v>
          </cell>
        </row>
        <row r="3516">
          <cell r="A3516" t="str">
            <v>SINAPI 89621</v>
          </cell>
        </row>
        <row r="3517">
          <cell r="A3517" t="str">
            <v>SINAPI 89622</v>
          </cell>
        </row>
        <row r="3518">
          <cell r="A3518" t="str">
            <v>SINAPI 89623</v>
          </cell>
        </row>
        <row r="3519">
          <cell r="A3519" t="str">
            <v>SINAPI 89624</v>
          </cell>
        </row>
        <row r="3520">
          <cell r="A3520" t="str">
            <v>SINAPI 89625</v>
          </cell>
        </row>
        <row r="3521">
          <cell r="A3521" t="str">
            <v>SINAPI 89626</v>
          </cell>
        </row>
        <row r="3522">
          <cell r="A3522" t="str">
            <v>SINAPI 89627</v>
          </cell>
        </row>
        <row r="3523">
          <cell r="A3523" t="str">
            <v>SINAPI 89628</v>
          </cell>
        </row>
        <row r="3524">
          <cell r="A3524" t="str">
            <v>SINAPI 89629</v>
          </cell>
        </row>
        <row r="3525">
          <cell r="A3525" t="str">
            <v>SINAPI 89630</v>
          </cell>
        </row>
        <row r="3526">
          <cell r="A3526" t="str">
            <v>SINAPI 89631</v>
          </cell>
        </row>
        <row r="3527">
          <cell r="A3527" t="str">
            <v>SINAPI 89632</v>
          </cell>
        </row>
        <row r="3528">
          <cell r="A3528" t="str">
            <v>SINAPI 89637</v>
          </cell>
        </row>
        <row r="3529">
          <cell r="A3529" t="str">
            <v>SINAPI 89638</v>
          </cell>
        </row>
        <row r="3530">
          <cell r="A3530" t="str">
            <v>SINAPI 89639</v>
          </cell>
        </row>
        <row r="3531">
          <cell r="A3531" t="str">
            <v>SINAPI 89640</v>
          </cell>
        </row>
        <row r="3532">
          <cell r="A3532" t="str">
            <v>SINAPI 89641</v>
          </cell>
        </row>
        <row r="3533">
          <cell r="A3533" t="str">
            <v>SINAPI 89642</v>
          </cell>
        </row>
        <row r="3534">
          <cell r="A3534" t="str">
            <v>SINAPI 89643</v>
          </cell>
        </row>
        <row r="3535">
          <cell r="A3535" t="str">
            <v>SINAPI 89644</v>
          </cell>
        </row>
        <row r="3536">
          <cell r="A3536" t="str">
            <v>SINAPI 89645</v>
          </cell>
        </row>
        <row r="3537">
          <cell r="A3537" t="str">
            <v>SINAPI 89646</v>
          </cell>
        </row>
        <row r="3538">
          <cell r="A3538" t="str">
            <v>SINAPI 89647</v>
          </cell>
        </row>
        <row r="3539">
          <cell r="A3539" t="str">
            <v>SINAPI 89648</v>
          </cell>
        </row>
        <row r="3540">
          <cell r="A3540" t="str">
            <v>SINAPI 89649</v>
          </cell>
        </row>
        <row r="3541">
          <cell r="A3541" t="str">
            <v>SINAPI 89650</v>
          </cell>
        </row>
        <row r="3542">
          <cell r="A3542" t="str">
            <v>SINAPI 89651</v>
          </cell>
        </row>
        <row r="3543">
          <cell r="A3543" t="str">
            <v>SINAPI 89652</v>
          </cell>
        </row>
        <row r="3544">
          <cell r="A3544" t="str">
            <v>SINAPI 89653</v>
          </cell>
        </row>
        <row r="3545">
          <cell r="A3545" t="str">
            <v>SINAPI 89654</v>
          </cell>
        </row>
        <row r="3546">
          <cell r="A3546" t="str">
            <v>SINAPI 89655</v>
          </cell>
        </row>
        <row r="3547">
          <cell r="A3547" t="str">
            <v>SINAPI 89656</v>
          </cell>
        </row>
        <row r="3548">
          <cell r="A3548" t="str">
            <v>SINAPI 89657</v>
          </cell>
        </row>
        <row r="3549">
          <cell r="A3549" t="str">
            <v>SINAPI 89658</v>
          </cell>
        </row>
        <row r="3550">
          <cell r="A3550" t="str">
            <v>SINAPI 89659</v>
          </cell>
        </row>
        <row r="3551">
          <cell r="A3551" t="str">
            <v>SINAPI 89660</v>
          </cell>
        </row>
        <row r="3552">
          <cell r="A3552" t="str">
            <v>SINAPI 89661</v>
          </cell>
        </row>
        <row r="3553">
          <cell r="A3553" t="str">
            <v>SINAPI 89662</v>
          </cell>
        </row>
        <row r="3554">
          <cell r="A3554" t="str">
            <v>SINAPI 89663</v>
          </cell>
        </row>
        <row r="3555">
          <cell r="A3555" t="str">
            <v>SINAPI 89664</v>
          </cell>
        </row>
        <row r="3556">
          <cell r="A3556" t="str">
            <v>SINAPI 89665</v>
          </cell>
        </row>
        <row r="3557">
          <cell r="A3557" t="str">
            <v>SINAPI 89666</v>
          </cell>
        </row>
        <row r="3558">
          <cell r="A3558" t="str">
            <v>SINAPI 89667</v>
          </cell>
        </row>
        <row r="3559">
          <cell r="A3559" t="str">
            <v>SINAPI 89668</v>
          </cell>
        </row>
        <row r="3560">
          <cell r="A3560" t="str">
            <v>SINAPI 89669</v>
          </cell>
        </row>
        <row r="3561">
          <cell r="A3561" t="str">
            <v>SINAPI 89670</v>
          </cell>
        </row>
        <row r="3562">
          <cell r="A3562" t="str">
            <v>SINAPI 89671</v>
          </cell>
        </row>
        <row r="3563">
          <cell r="A3563" t="str">
            <v>SINAPI 89672</v>
          </cell>
        </row>
        <row r="3564">
          <cell r="A3564" t="str">
            <v>SINAPI 89673</v>
          </cell>
        </row>
        <row r="3565">
          <cell r="A3565" t="str">
            <v>SINAPI 89674</v>
          </cell>
        </row>
        <row r="3566">
          <cell r="A3566" t="str">
            <v>SINAPI 89675</v>
          </cell>
        </row>
        <row r="3567">
          <cell r="A3567" t="str">
            <v>SINAPI 89676</v>
          </cell>
        </row>
        <row r="3568">
          <cell r="A3568" t="str">
            <v>SINAPI 89677</v>
          </cell>
        </row>
        <row r="3569">
          <cell r="A3569" t="str">
            <v>SINAPI 89678</v>
          </cell>
        </row>
        <row r="3570">
          <cell r="A3570" t="str">
            <v>SINAPI 89679</v>
          </cell>
        </row>
        <row r="3571">
          <cell r="A3571" t="str">
            <v>SINAPI 89680</v>
          </cell>
        </row>
        <row r="3572">
          <cell r="A3572" t="str">
            <v>SINAPI 89681</v>
          </cell>
        </row>
        <row r="3573">
          <cell r="A3573" t="str">
            <v>SINAPI 89682</v>
          </cell>
        </row>
        <row r="3574">
          <cell r="A3574" t="str">
            <v>SINAPI 89684</v>
          </cell>
        </row>
        <row r="3575">
          <cell r="A3575" t="str">
            <v>SINAPI 89685</v>
          </cell>
        </row>
        <row r="3576">
          <cell r="A3576" t="str">
            <v>SINAPI 89686</v>
          </cell>
        </row>
        <row r="3577">
          <cell r="A3577" t="str">
            <v>SINAPI 89687</v>
          </cell>
        </row>
        <row r="3578">
          <cell r="A3578" t="str">
            <v>SINAPI 89689</v>
          </cell>
        </row>
        <row r="3579">
          <cell r="A3579" t="str">
            <v>SINAPI 89690</v>
          </cell>
        </row>
        <row r="3580">
          <cell r="A3580" t="str">
            <v>SINAPI 89691</v>
          </cell>
        </row>
        <row r="3581">
          <cell r="A3581" t="str">
            <v>SINAPI 89692</v>
          </cell>
        </row>
        <row r="3582">
          <cell r="A3582" t="str">
            <v>SINAPI 89693</v>
          </cell>
        </row>
        <row r="3583">
          <cell r="A3583" t="str">
            <v>SINAPI 89694</v>
          </cell>
        </row>
        <row r="3584">
          <cell r="A3584" t="str">
            <v>SINAPI 89695</v>
          </cell>
        </row>
        <row r="3585">
          <cell r="A3585" t="str">
            <v>SINAPI 89696</v>
          </cell>
        </row>
        <row r="3586">
          <cell r="A3586" t="str">
            <v>SINAPI 89697</v>
          </cell>
        </row>
        <row r="3587">
          <cell r="A3587" t="str">
            <v>SINAPI 89698</v>
          </cell>
        </row>
        <row r="3588">
          <cell r="A3588" t="str">
            <v>SINAPI 89699</v>
          </cell>
        </row>
        <row r="3589">
          <cell r="A3589" t="str">
            <v>SINAPI 89700</v>
          </cell>
        </row>
        <row r="3590">
          <cell r="A3590" t="str">
            <v>SINAPI 89701</v>
          </cell>
        </row>
        <row r="3591">
          <cell r="A3591" t="str">
            <v>SINAPI 89702</v>
          </cell>
        </row>
        <row r="3592">
          <cell r="A3592" t="str">
            <v>SINAPI 89703</v>
          </cell>
        </row>
        <row r="3593">
          <cell r="A3593" t="str">
            <v>SINAPI 89704</v>
          </cell>
        </row>
        <row r="3594">
          <cell r="A3594" t="str">
            <v>SINAPI 89705</v>
          </cell>
        </row>
        <row r="3595">
          <cell r="A3595" t="str">
            <v>SINAPI 89706</v>
          </cell>
        </row>
        <row r="3596">
          <cell r="A3596" t="str">
            <v>SINAPI 89718</v>
          </cell>
        </row>
        <row r="3597">
          <cell r="A3597" t="str">
            <v>SINAPI 89719</v>
          </cell>
        </row>
        <row r="3598">
          <cell r="A3598" t="str">
            <v>SINAPI 89720</v>
          </cell>
        </row>
        <row r="3599">
          <cell r="A3599" t="str">
            <v>SINAPI 89721</v>
          </cell>
        </row>
        <row r="3600">
          <cell r="A3600" t="str">
            <v>SINAPI 89722</v>
          </cell>
        </row>
        <row r="3601">
          <cell r="A3601" t="str">
            <v>SINAPI 89723</v>
          </cell>
        </row>
        <row r="3602">
          <cell r="A3602" t="str">
            <v>SINAPI 89724</v>
          </cell>
        </row>
        <row r="3603">
          <cell r="A3603" t="str">
            <v>SINAPI 89725</v>
          </cell>
        </row>
        <row r="3604">
          <cell r="A3604" t="str">
            <v>SINAPI 89726</v>
          </cell>
        </row>
        <row r="3605">
          <cell r="A3605" t="str">
            <v>SINAPI 89727</v>
          </cell>
        </row>
        <row r="3606">
          <cell r="A3606" t="str">
            <v>SINAPI 89728</v>
          </cell>
        </row>
        <row r="3607">
          <cell r="A3607" t="str">
            <v>SINAPI 89729</v>
          </cell>
        </row>
        <row r="3608">
          <cell r="A3608" t="str">
            <v>SINAPI 89730</v>
          </cell>
        </row>
        <row r="3609">
          <cell r="A3609" t="str">
            <v>SINAPI 89731</v>
          </cell>
        </row>
        <row r="3610">
          <cell r="A3610" t="str">
            <v>SINAPI 89732</v>
          </cell>
        </row>
        <row r="3611">
          <cell r="A3611" t="str">
            <v>SINAPI 89733</v>
          </cell>
        </row>
        <row r="3612">
          <cell r="A3612" t="str">
            <v>SINAPI 89734</v>
          </cell>
        </row>
        <row r="3613">
          <cell r="A3613" t="str">
            <v>SINAPI 89735</v>
          </cell>
        </row>
        <row r="3614">
          <cell r="A3614" t="str">
            <v>SINAPI 89736</v>
          </cell>
        </row>
        <row r="3615">
          <cell r="A3615" t="str">
            <v>SINAPI 89737</v>
          </cell>
        </row>
        <row r="3616">
          <cell r="A3616" t="str">
            <v>SINAPI 89738</v>
          </cell>
        </row>
        <row r="3617">
          <cell r="A3617" t="str">
            <v>SINAPI 89739</v>
          </cell>
        </row>
        <row r="3618">
          <cell r="A3618" t="str">
            <v>SINAPI 89740</v>
          </cell>
        </row>
        <row r="3619">
          <cell r="A3619" t="str">
            <v>SINAPI 89741</v>
          </cell>
        </row>
        <row r="3620">
          <cell r="A3620" t="str">
            <v>SINAPI 89742</v>
          </cell>
        </row>
        <row r="3621">
          <cell r="A3621" t="str">
            <v>SINAPI 89743</v>
          </cell>
        </row>
        <row r="3622">
          <cell r="A3622" t="str">
            <v>SINAPI 89744</v>
          </cell>
        </row>
        <row r="3623">
          <cell r="A3623" t="str">
            <v>SINAPI 89745</v>
          </cell>
        </row>
        <row r="3624">
          <cell r="A3624" t="str">
            <v>SINAPI 89746</v>
          </cell>
        </row>
        <row r="3625">
          <cell r="A3625" t="str">
            <v>SINAPI 89747</v>
          </cell>
        </row>
        <row r="3626">
          <cell r="A3626" t="str">
            <v>SINAPI 89748</v>
          </cell>
        </row>
        <row r="3627">
          <cell r="A3627" t="str">
            <v>SINAPI 89749</v>
          </cell>
        </row>
        <row r="3628">
          <cell r="A3628" t="str">
            <v>SINAPI 89750</v>
          </cell>
        </row>
        <row r="3629">
          <cell r="A3629" t="str">
            <v>SINAPI 89751</v>
          </cell>
        </row>
        <row r="3630">
          <cell r="A3630" t="str">
            <v>SINAPI 89752</v>
          </cell>
        </row>
        <row r="3631">
          <cell r="A3631" t="str">
            <v>SINAPI 89753</v>
          </cell>
        </row>
        <row r="3632">
          <cell r="A3632" t="str">
            <v>SINAPI 89754</v>
          </cell>
        </row>
        <row r="3633">
          <cell r="A3633" t="str">
            <v>SINAPI 89755</v>
          </cell>
        </row>
        <row r="3634">
          <cell r="A3634" t="str">
            <v>SINAPI 89756</v>
          </cell>
        </row>
        <row r="3635">
          <cell r="A3635" t="str">
            <v>SINAPI 89757</v>
          </cell>
        </row>
        <row r="3636">
          <cell r="A3636" t="str">
            <v>SINAPI 89758</v>
          </cell>
        </row>
        <row r="3637">
          <cell r="A3637" t="str">
            <v>SINAPI 89759</v>
          </cell>
        </row>
        <row r="3638">
          <cell r="A3638" t="str">
            <v>SINAPI 89760</v>
          </cell>
        </row>
        <row r="3639">
          <cell r="A3639" t="str">
            <v>SINAPI 89761</v>
          </cell>
        </row>
        <row r="3640">
          <cell r="A3640" t="str">
            <v>SINAPI 89762</v>
          </cell>
        </row>
        <row r="3641">
          <cell r="A3641" t="str">
            <v>SINAPI 89763</v>
          </cell>
        </row>
        <row r="3642">
          <cell r="A3642" t="str">
            <v>SINAPI 89764</v>
          </cell>
        </row>
        <row r="3643">
          <cell r="A3643" t="str">
            <v>SINAPI 89765</v>
          </cell>
        </row>
        <row r="3644">
          <cell r="A3644" t="str">
            <v>SINAPI 89766</v>
          </cell>
        </row>
        <row r="3645">
          <cell r="A3645" t="str">
            <v>SINAPI 89767</v>
          </cell>
        </row>
        <row r="3646">
          <cell r="A3646" t="str">
            <v>SINAPI 89768</v>
          </cell>
        </row>
        <row r="3647">
          <cell r="A3647" t="str">
            <v>SINAPI 89769</v>
          </cell>
        </row>
        <row r="3648">
          <cell r="A3648" t="str">
            <v>SINAPI 89772</v>
          </cell>
        </row>
        <row r="3649">
          <cell r="A3649" t="str">
            <v>SINAPI 89774</v>
          </cell>
        </row>
        <row r="3650">
          <cell r="A3650" t="str">
            <v>SINAPI 89776</v>
          </cell>
        </row>
        <row r="3651">
          <cell r="A3651" t="str">
            <v>SINAPI 89777</v>
          </cell>
        </row>
        <row r="3652">
          <cell r="A3652" t="str">
            <v>SINAPI 89778</v>
          </cell>
        </row>
        <row r="3653">
          <cell r="A3653" t="str">
            <v>SINAPI 89779</v>
          </cell>
        </row>
        <row r="3654">
          <cell r="A3654" t="str">
            <v>SINAPI 89780</v>
          </cell>
        </row>
        <row r="3655">
          <cell r="A3655" t="str">
            <v>SINAPI 89781</v>
          </cell>
        </row>
        <row r="3656">
          <cell r="A3656" t="str">
            <v>SINAPI 89782</v>
          </cell>
        </row>
        <row r="3657">
          <cell r="A3657" t="str">
            <v>SINAPI 89783</v>
          </cell>
        </row>
        <row r="3658">
          <cell r="A3658" t="str">
            <v>SINAPI 89784</v>
          </cell>
        </row>
        <row r="3659">
          <cell r="A3659" t="str">
            <v>SINAPI 89785</v>
          </cell>
        </row>
        <row r="3660">
          <cell r="A3660" t="str">
            <v>SINAPI 89786</v>
          </cell>
        </row>
        <row r="3661">
          <cell r="A3661" t="str">
            <v>SINAPI 89787</v>
          </cell>
        </row>
        <row r="3662">
          <cell r="A3662" t="str">
            <v>SINAPI 89788</v>
          </cell>
        </row>
        <row r="3663">
          <cell r="A3663" t="str">
            <v>SINAPI 89789</v>
          </cell>
        </row>
        <row r="3664">
          <cell r="A3664" t="str">
            <v>SINAPI 89790</v>
          </cell>
        </row>
        <row r="3665">
          <cell r="A3665" t="str">
            <v>SINAPI 89791</v>
          </cell>
        </row>
        <row r="3666">
          <cell r="A3666" t="str">
            <v>SINAPI 89792</v>
          </cell>
        </row>
        <row r="3667">
          <cell r="A3667" t="str">
            <v>SINAPI 89793</v>
          </cell>
        </row>
        <row r="3668">
          <cell r="A3668" t="str">
            <v>SINAPI 89794</v>
          </cell>
        </row>
        <row r="3669">
          <cell r="A3669" t="str">
            <v>SINAPI 89795</v>
          </cell>
        </row>
        <row r="3670">
          <cell r="A3670" t="str">
            <v>SINAPI 89796</v>
          </cell>
        </row>
        <row r="3671">
          <cell r="A3671" t="str">
            <v>SINAPI 89797</v>
          </cell>
        </row>
        <row r="3672">
          <cell r="A3672" t="str">
            <v>SINAPI 89801</v>
          </cell>
        </row>
        <row r="3673">
          <cell r="A3673" t="str">
            <v>SINAPI 89802</v>
          </cell>
        </row>
        <row r="3674">
          <cell r="A3674" t="str">
            <v>SINAPI 89803</v>
          </cell>
        </row>
        <row r="3675">
          <cell r="A3675" t="str">
            <v>SINAPI 89804</v>
          </cell>
        </row>
        <row r="3676">
          <cell r="A3676" t="str">
            <v>SINAPI 89805</v>
          </cell>
        </row>
        <row r="3677">
          <cell r="A3677" t="str">
            <v>SINAPI 89806</v>
          </cell>
        </row>
        <row r="3678">
          <cell r="A3678" t="str">
            <v>SINAPI 89807</v>
          </cell>
        </row>
        <row r="3679">
          <cell r="A3679" t="str">
            <v>SINAPI 89808</v>
          </cell>
        </row>
        <row r="3680">
          <cell r="A3680" t="str">
            <v>SINAPI 89809</v>
          </cell>
        </row>
        <row r="3681">
          <cell r="A3681" t="str">
            <v>SINAPI 89810</v>
          </cell>
        </row>
        <row r="3682">
          <cell r="A3682" t="str">
            <v>SINAPI 89811</v>
          </cell>
        </row>
        <row r="3683">
          <cell r="A3683" t="str">
            <v>SINAPI 89812</v>
          </cell>
        </row>
        <row r="3684">
          <cell r="A3684" t="str">
            <v>SINAPI 89813</v>
          </cell>
        </row>
        <row r="3685">
          <cell r="A3685" t="str">
            <v>SINAPI 89814</v>
          </cell>
        </row>
        <row r="3686">
          <cell r="A3686" t="str">
            <v>SINAPI 89815</v>
          </cell>
        </row>
        <row r="3687">
          <cell r="A3687" t="str">
            <v>SINAPI 89816</v>
          </cell>
        </row>
        <row r="3688">
          <cell r="A3688" t="str">
            <v>SINAPI 89817</v>
          </cell>
        </row>
        <row r="3689">
          <cell r="A3689" t="str">
            <v>SINAPI 89818</v>
          </cell>
        </row>
        <row r="3690">
          <cell r="A3690" t="str">
            <v>SINAPI 89819</v>
          </cell>
        </row>
        <row r="3691">
          <cell r="A3691" t="str">
            <v>SINAPI 89820</v>
          </cell>
        </row>
        <row r="3692">
          <cell r="A3692" t="str">
            <v>SINAPI 89821</v>
          </cell>
        </row>
        <row r="3693">
          <cell r="A3693" t="str">
            <v>SINAPI 89822</v>
          </cell>
        </row>
        <row r="3694">
          <cell r="A3694" t="str">
            <v>SINAPI 89823</v>
          </cell>
        </row>
        <row r="3695">
          <cell r="A3695" t="str">
            <v>SINAPI 89824</v>
          </cell>
        </row>
        <row r="3696">
          <cell r="A3696" t="str">
            <v>SINAPI 89825</v>
          </cell>
        </row>
        <row r="3697">
          <cell r="A3697" t="str">
            <v>SINAPI 89826</v>
          </cell>
        </row>
        <row r="3698">
          <cell r="A3698" t="str">
            <v>SINAPI 89827</v>
          </cell>
        </row>
        <row r="3699">
          <cell r="A3699" t="str">
            <v>SINAPI 89828</v>
          </cell>
        </row>
        <row r="3700">
          <cell r="A3700" t="str">
            <v>SINAPI 89829</v>
          </cell>
        </row>
        <row r="3701">
          <cell r="A3701" t="str">
            <v>SINAPI 89830</v>
          </cell>
        </row>
        <row r="3702">
          <cell r="A3702" t="str">
            <v>SINAPI 89831</v>
          </cell>
        </row>
        <row r="3703">
          <cell r="A3703" t="str">
            <v>SINAPI 89832</v>
          </cell>
        </row>
        <row r="3704">
          <cell r="A3704" t="str">
            <v>SINAPI 89833</v>
          </cell>
        </row>
        <row r="3705">
          <cell r="A3705" t="str">
            <v>SINAPI 89834</v>
          </cell>
        </row>
        <row r="3706">
          <cell r="A3706" t="str">
            <v>SINAPI 89835</v>
          </cell>
        </row>
        <row r="3707">
          <cell r="A3707" t="str">
            <v>SINAPI 89836</v>
          </cell>
        </row>
        <row r="3708">
          <cell r="A3708" t="str">
            <v>SINAPI 89837</v>
          </cell>
        </row>
        <row r="3709">
          <cell r="A3709" t="str">
            <v>SINAPI 89838</v>
          </cell>
        </row>
        <row r="3710">
          <cell r="A3710" t="str">
            <v>SINAPI 89839</v>
          </cell>
        </row>
        <row r="3711">
          <cell r="A3711" t="str">
            <v>SINAPI 89840</v>
          </cell>
        </row>
        <row r="3712">
          <cell r="A3712" t="str">
            <v>SINAPI 89841</v>
          </cell>
        </row>
        <row r="3713">
          <cell r="A3713" t="str">
            <v>SINAPI 89842</v>
          </cell>
        </row>
        <row r="3714">
          <cell r="A3714" t="str">
            <v>SINAPI 89844</v>
          </cell>
        </row>
        <row r="3715">
          <cell r="A3715" t="str">
            <v>SINAPI 89845</v>
          </cell>
        </row>
        <row r="3716">
          <cell r="A3716" t="str">
            <v>SINAPI 89846</v>
          </cell>
        </row>
        <row r="3717">
          <cell r="A3717" t="str">
            <v>SINAPI 89847</v>
          </cell>
        </row>
        <row r="3718">
          <cell r="A3718" t="str">
            <v>SINAPI 89850</v>
          </cell>
        </row>
        <row r="3719">
          <cell r="A3719" t="str">
            <v>SINAPI 89851</v>
          </cell>
        </row>
        <row r="3720">
          <cell r="A3720" t="str">
            <v>SINAPI 89852</v>
          </cell>
        </row>
        <row r="3721">
          <cell r="A3721" t="str">
            <v>SINAPI 89853</v>
          </cell>
        </row>
        <row r="3722">
          <cell r="A3722" t="str">
            <v>SINAPI 89854</v>
          </cell>
        </row>
        <row r="3723">
          <cell r="A3723" t="str">
            <v>SINAPI 89855</v>
          </cell>
        </row>
        <row r="3724">
          <cell r="A3724" t="str">
            <v>SINAPI 89856</v>
          </cell>
        </row>
        <row r="3725">
          <cell r="A3725" t="str">
            <v>SINAPI 89857</v>
          </cell>
        </row>
        <row r="3726">
          <cell r="A3726" t="str">
            <v>SINAPI 89859</v>
          </cell>
        </row>
        <row r="3727">
          <cell r="A3727" t="str">
            <v>SINAPI 89860</v>
          </cell>
        </row>
        <row r="3728">
          <cell r="A3728" t="str">
            <v>SINAPI 89861</v>
          </cell>
        </row>
        <row r="3729">
          <cell r="A3729" t="str">
            <v>SINAPI 89862</v>
          </cell>
        </row>
        <row r="3730">
          <cell r="A3730" t="str">
            <v>SINAPI 89863</v>
          </cell>
        </row>
        <row r="3731">
          <cell r="A3731" t="str">
            <v>SINAPI 89866</v>
          </cell>
        </row>
        <row r="3732">
          <cell r="A3732" t="str">
            <v>SINAPI 89867</v>
          </cell>
        </row>
        <row r="3733">
          <cell r="A3733" t="str">
            <v>SINAPI 89868</v>
          </cell>
        </row>
        <row r="3734">
          <cell r="A3734" t="str">
            <v>SINAPI 89869</v>
          </cell>
        </row>
        <row r="3735">
          <cell r="A3735" t="str">
            <v>SINAPI 89979</v>
          </cell>
        </row>
        <row r="3736">
          <cell r="A3736" t="str">
            <v>SINAPI 89980</v>
          </cell>
        </row>
        <row r="3737">
          <cell r="A3737" t="str">
            <v>SINAPI 89981</v>
          </cell>
        </row>
        <row r="3738">
          <cell r="A3738" t="str">
            <v>SINAPI 90373</v>
          </cell>
        </row>
        <row r="3739">
          <cell r="A3739" t="str">
            <v>SINAPI 90374</v>
          </cell>
        </row>
        <row r="3740">
          <cell r="A3740" t="str">
            <v>SINAPI 90375</v>
          </cell>
        </row>
        <row r="3741">
          <cell r="A3741" t="str">
            <v>SINAPI 92287</v>
          </cell>
        </row>
        <row r="3742">
          <cell r="A3742" t="str">
            <v>SINAPI 92288</v>
          </cell>
        </row>
        <row r="3743">
          <cell r="A3743" t="str">
            <v>SINAPI 92289</v>
          </cell>
        </row>
        <row r="3744">
          <cell r="A3744" t="str">
            <v>SINAPI 92290</v>
          </cell>
        </row>
        <row r="3745">
          <cell r="A3745" t="str">
            <v>SINAPI 92291</v>
          </cell>
        </row>
        <row r="3746">
          <cell r="A3746" t="str">
            <v>SINAPI 92292</v>
          </cell>
        </row>
        <row r="3747">
          <cell r="A3747" t="str">
            <v>SINAPI 92293</v>
          </cell>
        </row>
        <row r="3748">
          <cell r="A3748" t="str">
            <v>SINAPI 92294</v>
          </cell>
        </row>
        <row r="3749">
          <cell r="A3749" t="str">
            <v>SINAPI 92295</v>
          </cell>
        </row>
        <row r="3750">
          <cell r="A3750" t="str">
            <v>SINAPI 92296</v>
          </cell>
        </row>
        <row r="3751">
          <cell r="A3751" t="str">
            <v>SINAPI 92297</v>
          </cell>
        </row>
        <row r="3752">
          <cell r="A3752" t="str">
            <v>SINAPI 92298</v>
          </cell>
        </row>
        <row r="3753">
          <cell r="A3753" t="str">
            <v>SINAPI 92299</v>
          </cell>
        </row>
        <row r="3754">
          <cell r="A3754" t="str">
            <v>SINAPI 92300</v>
          </cell>
        </row>
        <row r="3755">
          <cell r="A3755" t="str">
            <v>SINAPI 92301</v>
          </cell>
        </row>
        <row r="3756">
          <cell r="A3756" t="str">
            <v>SINAPI 92302</v>
          </cell>
        </row>
        <row r="3757">
          <cell r="A3757" t="str">
            <v>SINAPI 92303</v>
          </cell>
        </row>
        <row r="3758">
          <cell r="A3758" t="str">
            <v>SINAPI 92304</v>
          </cell>
        </row>
        <row r="3759">
          <cell r="A3759" t="str">
            <v>SINAPI 92311</v>
          </cell>
        </row>
        <row r="3760">
          <cell r="A3760" t="str">
            <v>SINAPI 92312</v>
          </cell>
        </row>
        <row r="3761">
          <cell r="A3761" t="str">
            <v>SINAPI 92313</v>
          </cell>
        </row>
        <row r="3762">
          <cell r="A3762" t="str">
            <v>SINAPI 92314</v>
          </cell>
        </row>
        <row r="3763">
          <cell r="A3763" t="str">
            <v>SINAPI 92315</v>
          </cell>
        </row>
        <row r="3764">
          <cell r="A3764" t="str">
            <v>SINAPI 92316</v>
          </cell>
        </row>
        <row r="3765">
          <cell r="A3765" t="str">
            <v>SINAPI 92317</v>
          </cell>
        </row>
        <row r="3766">
          <cell r="A3766" t="str">
            <v>SINAPI 92318</v>
          </cell>
        </row>
        <row r="3767">
          <cell r="A3767" t="str">
            <v>SINAPI 92319</v>
          </cell>
        </row>
        <row r="3768">
          <cell r="A3768" t="str">
            <v>SINAPI 92326</v>
          </cell>
        </row>
        <row r="3769">
          <cell r="A3769" t="str">
            <v>SINAPI 92327</v>
          </cell>
        </row>
        <row r="3770">
          <cell r="A3770" t="str">
            <v>SINAPI 92328</v>
          </cell>
        </row>
        <row r="3771">
          <cell r="A3771" t="str">
            <v>SINAPI 92329</v>
          </cell>
        </row>
        <row r="3772">
          <cell r="A3772" t="str">
            <v>SINAPI 92330</v>
          </cell>
        </row>
        <row r="3773">
          <cell r="A3773" t="str">
            <v>SINAPI 92331</v>
          </cell>
        </row>
        <row r="3774">
          <cell r="A3774" t="str">
            <v>SINAPI 92332</v>
          </cell>
        </row>
        <row r="3775">
          <cell r="A3775" t="str">
            <v>SINAPI 92333</v>
          </cell>
        </row>
        <row r="3776">
          <cell r="A3776" t="str">
            <v>SINAPI 92334</v>
          </cell>
        </row>
        <row r="3777">
          <cell r="A3777" t="str">
            <v>SINAPI 92344</v>
          </cell>
        </row>
        <row r="3778">
          <cell r="A3778" t="str">
            <v>SINAPI 92345</v>
          </cell>
        </row>
        <row r="3779">
          <cell r="A3779" t="str">
            <v>SINAPI 92346</v>
          </cell>
        </row>
        <row r="3780">
          <cell r="A3780" t="str">
            <v>SINAPI 92347</v>
          </cell>
        </row>
        <row r="3781">
          <cell r="A3781" t="str">
            <v>SINAPI 92348</v>
          </cell>
        </row>
        <row r="3782">
          <cell r="A3782" t="str">
            <v>SINAPI 92349</v>
          </cell>
        </row>
        <row r="3783">
          <cell r="A3783" t="str">
            <v>SINAPI 92350</v>
          </cell>
        </row>
        <row r="3784">
          <cell r="A3784" t="str">
            <v>SINAPI 92351</v>
          </cell>
        </row>
        <row r="3785">
          <cell r="A3785" t="str">
            <v>SINAPI 92352</v>
          </cell>
        </row>
        <row r="3786">
          <cell r="A3786" t="str">
            <v>SINAPI 92353</v>
          </cell>
        </row>
        <row r="3787">
          <cell r="A3787" t="str">
            <v>SINAPI 92354</v>
          </cell>
        </row>
        <row r="3788">
          <cell r="A3788" t="str">
            <v>SINAPI 92355</v>
          </cell>
        </row>
        <row r="3789">
          <cell r="A3789" t="str">
            <v>SINAPI 92356</v>
          </cell>
        </row>
        <row r="3790">
          <cell r="A3790" t="str">
            <v>SINAPI 92357</v>
          </cell>
        </row>
        <row r="3791">
          <cell r="A3791" t="str">
            <v>SINAPI 92358</v>
          </cell>
        </row>
        <row r="3792">
          <cell r="A3792" t="str">
            <v>SINAPI 92369</v>
          </cell>
        </row>
        <row r="3793">
          <cell r="A3793" t="str">
            <v>SINAPI 92370</v>
          </cell>
        </row>
        <row r="3794">
          <cell r="A3794" t="str">
            <v>SINAPI 92371</v>
          </cell>
        </row>
        <row r="3795">
          <cell r="A3795" t="str">
            <v>SINAPI 92372</v>
          </cell>
        </row>
        <row r="3796">
          <cell r="A3796" t="str">
            <v>SINAPI 92373</v>
          </cell>
        </row>
        <row r="3797">
          <cell r="A3797" t="str">
            <v>SINAPI 92374</v>
          </cell>
        </row>
        <row r="3798">
          <cell r="A3798" t="str">
            <v>SINAPI 92375</v>
          </cell>
        </row>
        <row r="3799">
          <cell r="A3799" t="str">
            <v>SINAPI 92376</v>
          </cell>
        </row>
        <row r="3800">
          <cell r="A3800" t="str">
            <v>SINAPI 92377</v>
          </cell>
        </row>
        <row r="3801">
          <cell r="A3801" t="str">
            <v>SINAPI 92378</v>
          </cell>
        </row>
        <row r="3802">
          <cell r="A3802" t="str">
            <v>SINAPI 92379</v>
          </cell>
        </row>
        <row r="3803">
          <cell r="A3803" t="str">
            <v>SINAPI 92380</v>
          </cell>
        </row>
        <row r="3804">
          <cell r="A3804" t="str">
            <v>SINAPI 92381</v>
          </cell>
        </row>
        <row r="3805">
          <cell r="A3805" t="str">
            <v>SINAPI 92382</v>
          </cell>
        </row>
        <row r="3806">
          <cell r="A3806" t="str">
            <v>SINAPI 92383</v>
          </cell>
        </row>
        <row r="3807">
          <cell r="A3807" t="str">
            <v>SINAPI 92384</v>
          </cell>
        </row>
        <row r="3808">
          <cell r="A3808" t="str">
            <v>SINAPI 92385</v>
          </cell>
        </row>
        <row r="3809">
          <cell r="A3809" t="str">
            <v>SINAPI 92386</v>
          </cell>
        </row>
        <row r="3810">
          <cell r="A3810" t="str">
            <v>SINAPI 92387</v>
          </cell>
        </row>
        <row r="3811">
          <cell r="A3811" t="str">
            <v>SINAPI 92388</v>
          </cell>
        </row>
        <row r="3812">
          <cell r="A3812" t="str">
            <v>SINAPI 92389</v>
          </cell>
        </row>
        <row r="3813">
          <cell r="A3813" t="str">
            <v>SINAPI 92390</v>
          </cell>
        </row>
        <row r="3814">
          <cell r="A3814" t="str">
            <v>SINAPI 92635</v>
          </cell>
        </row>
        <row r="3815">
          <cell r="A3815" t="str">
            <v>SINAPI 92636</v>
          </cell>
        </row>
        <row r="3816">
          <cell r="A3816" t="str">
            <v>SINAPI 92637</v>
          </cell>
        </row>
        <row r="3817">
          <cell r="A3817" t="str">
            <v>SINAPI 92638</v>
          </cell>
        </row>
        <row r="3818">
          <cell r="A3818" t="str">
            <v>SINAPI 92639</v>
          </cell>
        </row>
        <row r="3819">
          <cell r="A3819" t="str">
            <v>SINAPI 92640</v>
          </cell>
        </row>
        <row r="3820">
          <cell r="A3820" t="str">
            <v>SINAPI 92642</v>
          </cell>
        </row>
        <row r="3821">
          <cell r="A3821" t="str">
            <v>SINAPI 92644</v>
          </cell>
        </row>
        <row r="3822">
          <cell r="A3822" t="str">
            <v>SINAPI 92657</v>
          </cell>
        </row>
        <row r="3823">
          <cell r="A3823" t="str">
            <v>SINAPI 92658</v>
          </cell>
        </row>
        <row r="3824">
          <cell r="A3824" t="str">
            <v>SINAPI 92659</v>
          </cell>
        </row>
        <row r="3825">
          <cell r="A3825" t="str">
            <v>SINAPI 92660</v>
          </cell>
        </row>
        <row r="3826">
          <cell r="A3826" t="str">
            <v>SINAPI 92661</v>
          </cell>
        </row>
        <row r="3827">
          <cell r="A3827" t="str">
            <v>SINAPI 92662</v>
          </cell>
        </row>
        <row r="3828">
          <cell r="A3828" t="str">
            <v>SINAPI 92663</v>
          </cell>
        </row>
        <row r="3829">
          <cell r="A3829" t="str">
            <v>SINAPI 92664</v>
          </cell>
        </row>
        <row r="3830">
          <cell r="A3830" t="str">
            <v>SINAPI 92665</v>
          </cell>
        </row>
        <row r="3831">
          <cell r="A3831" t="str">
            <v>SINAPI 92666</v>
          </cell>
        </row>
        <row r="3832">
          <cell r="A3832" t="str">
            <v>SINAPI 92667</v>
          </cell>
        </row>
        <row r="3833">
          <cell r="A3833" t="str">
            <v>SINAPI 92668</v>
          </cell>
        </row>
        <row r="3834">
          <cell r="A3834" t="str">
            <v>SINAPI 92669</v>
          </cell>
        </row>
        <row r="3835">
          <cell r="A3835" t="str">
            <v>SINAPI 92670</v>
          </cell>
        </row>
        <row r="3836">
          <cell r="A3836" t="str">
            <v>SINAPI 92671</v>
          </cell>
        </row>
        <row r="3837">
          <cell r="A3837" t="str">
            <v>SINAPI 92672</v>
          </cell>
        </row>
        <row r="3838">
          <cell r="A3838" t="str">
            <v>SINAPI 92673</v>
          </cell>
        </row>
        <row r="3839">
          <cell r="A3839" t="str">
            <v>SINAPI 92674</v>
          </cell>
        </row>
        <row r="3840">
          <cell r="A3840" t="str">
            <v>SINAPI 92675</v>
          </cell>
        </row>
        <row r="3841">
          <cell r="A3841" t="str">
            <v>SINAPI 92676</v>
          </cell>
        </row>
        <row r="3842">
          <cell r="A3842" t="str">
            <v>SINAPI 92677</v>
          </cell>
        </row>
        <row r="3843">
          <cell r="A3843" t="str">
            <v>SINAPI 92678</v>
          </cell>
        </row>
        <row r="3844">
          <cell r="A3844" t="str">
            <v>SINAPI 92679</v>
          </cell>
        </row>
        <row r="3845">
          <cell r="A3845" t="str">
            <v>SINAPI 92680</v>
          </cell>
        </row>
        <row r="3846">
          <cell r="A3846" t="str">
            <v>SINAPI 92681</v>
          </cell>
        </row>
        <row r="3847">
          <cell r="A3847" t="str">
            <v>SINAPI 92682</v>
          </cell>
        </row>
        <row r="3848">
          <cell r="A3848" t="str">
            <v>SINAPI 92683</v>
          </cell>
        </row>
        <row r="3849">
          <cell r="A3849" t="str">
            <v>SINAPI 92684</v>
          </cell>
        </row>
        <row r="3850">
          <cell r="A3850" t="str">
            <v>SINAPI 92685</v>
          </cell>
        </row>
        <row r="3851">
          <cell r="A3851" t="str">
            <v>SINAPI 92686</v>
          </cell>
        </row>
        <row r="3852">
          <cell r="A3852" t="str">
            <v>SINAPI 92692</v>
          </cell>
        </row>
        <row r="3853">
          <cell r="A3853" t="str">
            <v>SINAPI 92693</v>
          </cell>
        </row>
        <row r="3854">
          <cell r="A3854" t="str">
            <v>SINAPI 92694</v>
          </cell>
        </row>
        <row r="3855">
          <cell r="A3855" t="str">
            <v>SINAPI 92695</v>
          </cell>
        </row>
        <row r="3856">
          <cell r="A3856" t="str">
            <v>SINAPI 92696</v>
          </cell>
        </row>
        <row r="3857">
          <cell r="A3857" t="str">
            <v>SINAPI 92697</v>
          </cell>
        </row>
        <row r="3858">
          <cell r="A3858" t="str">
            <v>SINAPI 92698</v>
          </cell>
        </row>
        <row r="3859">
          <cell r="A3859" t="str">
            <v>SINAPI 92699</v>
          </cell>
        </row>
        <row r="3860">
          <cell r="A3860" t="str">
            <v>SINAPI 92700</v>
          </cell>
        </row>
        <row r="3861">
          <cell r="A3861" t="str">
            <v>SINAPI 92701</v>
          </cell>
        </row>
        <row r="3862">
          <cell r="A3862" t="str">
            <v>SINAPI 92702</v>
          </cell>
        </row>
        <row r="3863">
          <cell r="A3863" t="str">
            <v>SINAPI 92703</v>
          </cell>
        </row>
        <row r="3864">
          <cell r="A3864" t="str">
            <v>SINAPI 92704</v>
          </cell>
        </row>
        <row r="3865">
          <cell r="A3865" t="str">
            <v>SINAPI 92705</v>
          </cell>
        </row>
        <row r="3866">
          <cell r="A3866" t="str">
            <v>SINAPI 92706</v>
          </cell>
        </row>
        <row r="3867">
          <cell r="A3867" t="str">
            <v>SINAPI 92889</v>
          </cell>
        </row>
        <row r="3868">
          <cell r="A3868" t="str">
            <v>SINAPI 92890</v>
          </cell>
        </row>
        <row r="3869">
          <cell r="A3869" t="str">
            <v>SINAPI 92891</v>
          </cell>
        </row>
        <row r="3870">
          <cell r="A3870" t="str">
            <v>SINAPI 92892</v>
          </cell>
        </row>
        <row r="3871">
          <cell r="A3871" t="str">
            <v>SINAPI 92893</v>
          </cell>
        </row>
        <row r="3872">
          <cell r="A3872" t="str">
            <v>SINAPI 92894</v>
          </cell>
        </row>
        <row r="3873">
          <cell r="A3873" t="str">
            <v>SINAPI 92895</v>
          </cell>
        </row>
        <row r="3874">
          <cell r="A3874" t="str">
            <v>SINAPI 92896</v>
          </cell>
        </row>
        <row r="3875">
          <cell r="A3875" t="str">
            <v>SINAPI 92897</v>
          </cell>
        </row>
        <row r="3876">
          <cell r="A3876" t="str">
            <v>SINAPI 92898</v>
          </cell>
        </row>
        <row r="3877">
          <cell r="A3877" t="str">
            <v>SINAPI 92899</v>
          </cell>
        </row>
        <row r="3878">
          <cell r="A3878" t="str">
            <v>SINAPI 92900</v>
          </cell>
        </row>
        <row r="3879">
          <cell r="A3879" t="str">
            <v>SINAPI 92901</v>
          </cell>
        </row>
        <row r="3880">
          <cell r="A3880" t="str">
            <v>SINAPI 92902</v>
          </cell>
        </row>
        <row r="3881">
          <cell r="A3881" t="str">
            <v>SINAPI 92903</v>
          </cell>
        </row>
        <row r="3882">
          <cell r="A3882" t="str">
            <v>SINAPI 92904</v>
          </cell>
        </row>
        <row r="3883">
          <cell r="A3883" t="str">
            <v>SINAPI 92905</v>
          </cell>
        </row>
        <row r="3884">
          <cell r="A3884" t="str">
            <v>SINAPI 92906</v>
          </cell>
        </row>
        <row r="3885">
          <cell r="A3885" t="str">
            <v>SINAPI 92907</v>
          </cell>
        </row>
        <row r="3886">
          <cell r="A3886" t="str">
            <v>SINAPI 92908</v>
          </cell>
        </row>
        <row r="3887">
          <cell r="A3887" t="str">
            <v>SINAPI 92909</v>
          </cell>
        </row>
        <row r="3888">
          <cell r="A3888" t="str">
            <v>SINAPI 92910</v>
          </cell>
        </row>
        <row r="3889">
          <cell r="A3889" t="str">
            <v>SINAPI 92911</v>
          </cell>
        </row>
        <row r="3890">
          <cell r="A3890" t="str">
            <v>SINAPI 92912</v>
          </cell>
        </row>
        <row r="3891">
          <cell r="A3891" t="str">
            <v>SINAPI 92913</v>
          </cell>
        </row>
        <row r="3892">
          <cell r="A3892" t="str">
            <v>SINAPI 92914</v>
          </cell>
        </row>
        <row r="3893">
          <cell r="A3893" t="str">
            <v>SINAPI 92918</v>
          </cell>
        </row>
        <row r="3894">
          <cell r="A3894" t="str">
            <v>SINAPI 92920</v>
          </cell>
        </row>
        <row r="3895">
          <cell r="A3895" t="str">
            <v>SINAPI 92925</v>
          </cell>
        </row>
        <row r="3896">
          <cell r="A3896" t="str">
            <v>SINAPI 92926</v>
          </cell>
        </row>
        <row r="3897">
          <cell r="A3897" t="str">
            <v>SINAPI 92927</v>
          </cell>
        </row>
        <row r="3898">
          <cell r="A3898" t="str">
            <v>SINAPI 92928</v>
          </cell>
        </row>
        <row r="3899">
          <cell r="A3899" t="str">
            <v>SINAPI 92929</v>
          </cell>
        </row>
        <row r="3900">
          <cell r="A3900" t="str">
            <v>SINAPI 92930</v>
          </cell>
        </row>
        <row r="3901">
          <cell r="A3901" t="str">
            <v>SINAPI 92931</v>
          </cell>
        </row>
        <row r="3902">
          <cell r="A3902" t="str">
            <v>SINAPI 92932</v>
          </cell>
        </row>
        <row r="3903">
          <cell r="A3903" t="str">
            <v>SINAPI 92933</v>
          </cell>
        </row>
        <row r="3904">
          <cell r="A3904" t="str">
            <v>SINAPI 92934</v>
          </cell>
        </row>
        <row r="3905">
          <cell r="A3905" t="str">
            <v>SINAPI 92935</v>
          </cell>
        </row>
        <row r="3906">
          <cell r="A3906" t="str">
            <v>SINAPI 92936</v>
          </cell>
        </row>
        <row r="3907">
          <cell r="A3907" t="str">
            <v>SINAPI 92937</v>
          </cell>
        </row>
        <row r="3908">
          <cell r="A3908" t="str">
            <v>SINAPI 92938</v>
          </cell>
        </row>
        <row r="3909">
          <cell r="A3909" t="str">
            <v>SINAPI 92939</v>
          </cell>
        </row>
        <row r="3910">
          <cell r="A3910" t="str">
            <v>SINAPI 92940</v>
          </cell>
        </row>
        <row r="3911">
          <cell r="A3911" t="str">
            <v>SINAPI 92941</v>
          </cell>
        </row>
        <row r="3912">
          <cell r="A3912" t="str">
            <v>SINAPI 92942</v>
          </cell>
        </row>
        <row r="3913">
          <cell r="A3913" t="str">
            <v>SINAPI 92943</v>
          </cell>
        </row>
        <row r="3914">
          <cell r="A3914" t="str">
            <v>SINAPI 92944</v>
          </cell>
        </row>
        <row r="3915">
          <cell r="A3915" t="str">
            <v>SINAPI 92945</v>
          </cell>
        </row>
        <row r="3916">
          <cell r="A3916" t="str">
            <v>SINAPI 92946</v>
          </cell>
        </row>
        <row r="3917">
          <cell r="A3917" t="str">
            <v>SINAPI 92947</v>
          </cell>
        </row>
        <row r="3918">
          <cell r="A3918" t="str">
            <v>SINAPI 92948</v>
          </cell>
        </row>
        <row r="3919">
          <cell r="A3919" t="str">
            <v>SINAPI 92949</v>
          </cell>
        </row>
        <row r="3920">
          <cell r="A3920" t="str">
            <v>SINAPI 92950</v>
          </cell>
        </row>
        <row r="3921">
          <cell r="A3921" t="str">
            <v>SINAPI 92951</v>
          </cell>
        </row>
        <row r="3922">
          <cell r="A3922" t="str">
            <v>SINAPI 92952</v>
          </cell>
        </row>
        <row r="3923">
          <cell r="A3923" t="str">
            <v>SINAPI 92953</v>
          </cell>
        </row>
        <row r="3924">
          <cell r="A3924" t="str">
            <v>SINAPI 93050</v>
          </cell>
        </row>
        <row r="3925">
          <cell r="A3925" t="str">
            <v>SINAPI 93051</v>
          </cell>
        </row>
        <row r="3926">
          <cell r="A3926" t="str">
            <v>SINAPI 93052</v>
          </cell>
        </row>
        <row r="3927">
          <cell r="A3927" t="str">
            <v>SINAPI 93054</v>
          </cell>
        </row>
        <row r="3928">
          <cell r="A3928" t="str">
            <v>SINAPI 93055</v>
          </cell>
        </row>
        <row r="3929">
          <cell r="A3929" t="str">
            <v>SINAPI 93056</v>
          </cell>
        </row>
        <row r="3930">
          <cell r="A3930" t="str">
            <v>SINAPI 93057</v>
          </cell>
        </row>
        <row r="3931">
          <cell r="A3931" t="str">
            <v>SINAPI 93058</v>
          </cell>
        </row>
        <row r="3932">
          <cell r="A3932" t="str">
            <v>SINAPI 93059</v>
          </cell>
        </row>
        <row r="3933">
          <cell r="A3933" t="str">
            <v>SINAPI 93060</v>
          </cell>
        </row>
        <row r="3934">
          <cell r="A3934" t="str">
            <v>SINAPI 93061</v>
          </cell>
        </row>
        <row r="3935">
          <cell r="A3935" t="str">
            <v>SINAPI 93062</v>
          </cell>
        </row>
        <row r="3936">
          <cell r="A3936" t="str">
            <v>SINAPI 93063</v>
          </cell>
        </row>
        <row r="3937">
          <cell r="A3937" t="str">
            <v>SINAPI 93064</v>
          </cell>
        </row>
        <row r="3938">
          <cell r="A3938" t="str">
            <v>SINAPI 93065</v>
          </cell>
        </row>
        <row r="3939">
          <cell r="A3939" t="str">
            <v>SINAPI 93066</v>
          </cell>
        </row>
        <row r="3940">
          <cell r="A3940" t="str">
            <v>SINAPI 93067</v>
          </cell>
        </row>
        <row r="3941">
          <cell r="A3941" t="str">
            <v>SINAPI 93068</v>
          </cell>
        </row>
        <row r="3942">
          <cell r="A3942" t="str">
            <v>SINAPI 93069</v>
          </cell>
        </row>
        <row r="3943">
          <cell r="A3943" t="str">
            <v>SINAPI 93070</v>
          </cell>
        </row>
        <row r="3944">
          <cell r="A3944" t="str">
            <v>SINAPI 93071</v>
          </cell>
        </row>
        <row r="3945">
          <cell r="A3945" t="str">
            <v>SINAPI 93072</v>
          </cell>
        </row>
        <row r="3946">
          <cell r="A3946" t="str">
            <v>SINAPI 93073</v>
          </cell>
        </row>
        <row r="3947">
          <cell r="A3947" t="str">
            <v>SINAPI 93074</v>
          </cell>
        </row>
        <row r="3948">
          <cell r="A3948" t="str">
            <v>SINAPI 93075</v>
          </cell>
        </row>
        <row r="3949">
          <cell r="A3949" t="str">
            <v>SINAPI 93076</v>
          </cell>
        </row>
        <row r="3950">
          <cell r="A3950" t="str">
            <v>SINAPI 93077</v>
          </cell>
        </row>
        <row r="3951">
          <cell r="A3951" t="str">
            <v>SINAPI 93078</v>
          </cell>
        </row>
        <row r="3952">
          <cell r="A3952" t="str">
            <v>SINAPI 93079</v>
          </cell>
        </row>
        <row r="3953">
          <cell r="A3953" t="str">
            <v>SINAPI 93080</v>
          </cell>
        </row>
        <row r="3954">
          <cell r="A3954" t="str">
            <v>SINAPI 93081</v>
          </cell>
        </row>
        <row r="3955">
          <cell r="A3955" t="str">
            <v>SINAPI 93082</v>
          </cell>
        </row>
        <row r="3956">
          <cell r="A3956" t="str">
            <v>SINAPI 93083</v>
          </cell>
        </row>
        <row r="3957">
          <cell r="A3957" t="str">
            <v>SINAPI 93084</v>
          </cell>
        </row>
        <row r="3958">
          <cell r="A3958" t="str">
            <v>SINAPI 93085</v>
          </cell>
        </row>
        <row r="3959">
          <cell r="A3959" t="str">
            <v>SINAPI 93086</v>
          </cell>
        </row>
        <row r="3960">
          <cell r="A3960" t="str">
            <v>SINAPI 93087</v>
          </cell>
        </row>
        <row r="3961">
          <cell r="A3961" t="str">
            <v>SINAPI 93088</v>
          </cell>
        </row>
        <row r="3962">
          <cell r="A3962" t="str">
            <v>SINAPI 93089</v>
          </cell>
        </row>
        <row r="3963">
          <cell r="A3963" t="str">
            <v>SINAPI 93090</v>
          </cell>
        </row>
        <row r="3964">
          <cell r="A3964" t="str">
            <v>SINAPI 93091</v>
          </cell>
        </row>
        <row r="3965">
          <cell r="A3965" t="str">
            <v>SINAPI 93092</v>
          </cell>
        </row>
        <row r="3966">
          <cell r="A3966" t="str">
            <v>SINAPI 93093</v>
          </cell>
        </row>
        <row r="3967">
          <cell r="A3967" t="str">
            <v>SINAPI 93094</v>
          </cell>
        </row>
        <row r="3968">
          <cell r="A3968" t="str">
            <v>SINAPI 93095</v>
          </cell>
        </row>
        <row r="3969">
          <cell r="A3969" t="str">
            <v>SINAPI 93096</v>
          </cell>
        </row>
        <row r="3970">
          <cell r="A3970" t="str">
            <v>SINAPI 93097</v>
          </cell>
        </row>
        <row r="3971">
          <cell r="A3971" t="str">
            <v>SINAPI 93098</v>
          </cell>
        </row>
        <row r="3972">
          <cell r="A3972" t="str">
            <v>SINAPI 93099</v>
          </cell>
        </row>
        <row r="3973">
          <cell r="A3973" t="str">
            <v>SINAPI 93100</v>
          </cell>
        </row>
        <row r="3974">
          <cell r="A3974" t="str">
            <v>SINAPI 93101</v>
          </cell>
        </row>
        <row r="3975">
          <cell r="A3975" t="str">
            <v>SINAPI 93102</v>
          </cell>
        </row>
        <row r="3976">
          <cell r="A3976" t="str">
            <v>SINAPI 93103</v>
          </cell>
        </row>
        <row r="3977">
          <cell r="A3977" t="str">
            <v>SINAPI 93104</v>
          </cell>
        </row>
        <row r="3978">
          <cell r="A3978" t="str">
            <v>SINAPI 93105</v>
          </cell>
        </row>
        <row r="3979">
          <cell r="A3979" t="str">
            <v>SINAPI 93106</v>
          </cell>
        </row>
        <row r="3980">
          <cell r="A3980" t="str">
            <v>SINAPI 93107</v>
          </cell>
        </row>
        <row r="3981">
          <cell r="A3981" t="str">
            <v>SINAPI 93108</v>
          </cell>
        </row>
        <row r="3982">
          <cell r="A3982" t="str">
            <v>SINAPI 93109</v>
          </cell>
        </row>
        <row r="3983">
          <cell r="A3983" t="str">
            <v>SINAPI 93110</v>
          </cell>
        </row>
        <row r="3984">
          <cell r="A3984" t="str">
            <v>SINAPI 93111</v>
          </cell>
        </row>
        <row r="3985">
          <cell r="A3985" t="str">
            <v>SINAPI 93112</v>
          </cell>
        </row>
        <row r="3986">
          <cell r="A3986" t="str">
            <v>SINAPI 93113</v>
          </cell>
        </row>
        <row r="3987">
          <cell r="A3987" t="str">
            <v>SINAPI 93114</v>
          </cell>
        </row>
        <row r="3988">
          <cell r="A3988" t="str">
            <v>SINAPI 93115</v>
          </cell>
        </row>
        <row r="3989">
          <cell r="A3989" t="str">
            <v>SINAPI 93116</v>
          </cell>
        </row>
        <row r="3990">
          <cell r="A3990" t="str">
            <v>SINAPI 93117</v>
          </cell>
        </row>
        <row r="3991">
          <cell r="A3991" t="str">
            <v>SINAPI 93118</v>
          </cell>
        </row>
        <row r="3992">
          <cell r="A3992" t="str">
            <v>SINAPI 93119</v>
          </cell>
        </row>
        <row r="3993">
          <cell r="A3993" t="str">
            <v>SINAPI 93120</v>
          </cell>
        </row>
        <row r="3994">
          <cell r="A3994" t="str">
            <v>SINAPI 93121</v>
          </cell>
        </row>
        <row r="3995">
          <cell r="A3995" t="str">
            <v>SINAPI 93122</v>
          </cell>
        </row>
        <row r="3996">
          <cell r="A3996" t="str">
            <v>SINAPI 93123</v>
          </cell>
        </row>
        <row r="3997">
          <cell r="A3997" t="str">
            <v>SINAPI 93124</v>
          </cell>
        </row>
        <row r="3998">
          <cell r="A3998" t="str">
            <v>SINAPI 93125</v>
          </cell>
        </row>
        <row r="3999">
          <cell r="A3999" t="str">
            <v>SINAPI 93126</v>
          </cell>
        </row>
        <row r="4000">
          <cell r="A4000" t="str">
            <v>SINAPI 93133</v>
          </cell>
        </row>
        <row r="4001">
          <cell r="A4001" t="str">
            <v>SINAPI 94465</v>
          </cell>
        </row>
        <row r="4002">
          <cell r="A4002" t="str">
            <v>SINAPI 94466</v>
          </cell>
        </row>
        <row r="4003">
          <cell r="A4003" t="str">
            <v>SINAPI 94467</v>
          </cell>
        </row>
        <row r="4004">
          <cell r="A4004" t="str">
            <v>SINAPI 94468</v>
          </cell>
        </row>
        <row r="4005">
          <cell r="A4005" t="str">
            <v>SINAPI 94469</v>
          </cell>
        </row>
        <row r="4006">
          <cell r="A4006" t="str">
            <v>SINAPI 94470</v>
          </cell>
        </row>
        <row r="4007">
          <cell r="A4007" t="str">
            <v>SINAPI 94471</v>
          </cell>
        </row>
        <row r="4008">
          <cell r="A4008" t="str">
            <v>SINAPI 94472</v>
          </cell>
        </row>
        <row r="4009">
          <cell r="A4009" t="str">
            <v>SINAPI 94473</v>
          </cell>
        </row>
        <row r="4010">
          <cell r="A4010" t="str">
            <v>SINAPI 94474</v>
          </cell>
        </row>
        <row r="4011">
          <cell r="A4011" t="str">
            <v>SINAPI 94475</v>
          </cell>
        </row>
        <row r="4012">
          <cell r="A4012" t="str">
            <v>SINAPI 94476</v>
          </cell>
        </row>
        <row r="4013">
          <cell r="A4013" t="str">
            <v>SINAPI 94477</v>
          </cell>
        </row>
        <row r="4014">
          <cell r="A4014" t="str">
            <v>SINAPI 94478</v>
          </cell>
        </row>
        <row r="4015">
          <cell r="A4015" t="str">
            <v>SINAPI 94479</v>
          </cell>
        </row>
        <row r="4016">
          <cell r="A4016" t="str">
            <v>SINAPI 94606</v>
          </cell>
        </row>
        <row r="4017">
          <cell r="A4017" t="str">
            <v>SINAPI 94608</v>
          </cell>
        </row>
        <row r="4018">
          <cell r="A4018" t="str">
            <v>SINAPI 94610</v>
          </cell>
        </row>
        <row r="4019">
          <cell r="A4019" t="str">
            <v>SINAPI 94612</v>
          </cell>
        </row>
        <row r="4020">
          <cell r="A4020" t="str">
            <v>SINAPI 94614</v>
          </cell>
        </row>
        <row r="4021">
          <cell r="A4021" t="str">
            <v>SINAPI 94615</v>
          </cell>
        </row>
        <row r="4022">
          <cell r="A4022" t="str">
            <v>SINAPI 94616</v>
          </cell>
        </row>
        <row r="4023">
          <cell r="A4023" t="str">
            <v>SINAPI 94617</v>
          </cell>
        </row>
        <row r="4024">
          <cell r="A4024" t="str">
            <v>SINAPI 94618</v>
          </cell>
        </row>
        <row r="4025">
          <cell r="A4025" t="str">
            <v>SINAPI 94620</v>
          </cell>
        </row>
        <row r="4026">
          <cell r="A4026" t="str">
            <v>SINAPI 94622</v>
          </cell>
        </row>
        <row r="4027">
          <cell r="A4027" t="str">
            <v>SINAPI 94623</v>
          </cell>
        </row>
        <row r="4028">
          <cell r="A4028" t="str">
            <v>SINAPI 94624</v>
          </cell>
        </row>
        <row r="4029">
          <cell r="A4029" t="str">
            <v>SINAPI 94625</v>
          </cell>
        </row>
        <row r="4030">
          <cell r="A4030" t="str">
            <v>SINAPI 94656</v>
          </cell>
        </row>
        <row r="4031">
          <cell r="A4031" t="str">
            <v>SINAPI 94657</v>
          </cell>
        </row>
        <row r="4032">
          <cell r="A4032" t="str">
            <v>SINAPI 94658</v>
          </cell>
        </row>
        <row r="4033">
          <cell r="A4033" t="str">
            <v>SINAPI 94659</v>
          </cell>
        </row>
        <row r="4034">
          <cell r="A4034" t="str">
            <v>SINAPI 94660</v>
          </cell>
        </row>
        <row r="4035">
          <cell r="A4035" t="str">
            <v>SINAPI 94661</v>
          </cell>
        </row>
        <row r="4036">
          <cell r="A4036" t="str">
            <v>SINAPI 94662</v>
          </cell>
        </row>
        <row r="4037">
          <cell r="A4037" t="str">
            <v>SINAPI 94663</v>
          </cell>
        </row>
        <row r="4038">
          <cell r="A4038" t="str">
            <v>SINAPI 94664</v>
          </cell>
        </row>
        <row r="4039">
          <cell r="A4039" t="str">
            <v>SINAPI 94665</v>
          </cell>
        </row>
        <row r="4040">
          <cell r="A4040" t="str">
            <v>SINAPI 94666</v>
          </cell>
        </row>
        <row r="4041">
          <cell r="A4041" t="str">
            <v>SINAPI 94667</v>
          </cell>
        </row>
        <row r="4042">
          <cell r="A4042" t="str">
            <v>SINAPI 94668</v>
          </cell>
        </row>
        <row r="4043">
          <cell r="A4043" t="str">
            <v>SINAPI 94669</v>
          </cell>
        </row>
        <row r="4044">
          <cell r="A4044" t="str">
            <v>SINAPI 94670</v>
          </cell>
        </row>
        <row r="4045">
          <cell r="A4045" t="str">
            <v>SINAPI 94671</v>
          </cell>
        </row>
        <row r="4046">
          <cell r="A4046" t="str">
            <v>SINAPI 94672</v>
          </cell>
        </row>
        <row r="4047">
          <cell r="A4047" t="str">
            <v>SINAPI 94673</v>
          </cell>
        </row>
        <row r="4048">
          <cell r="A4048" t="str">
            <v>SINAPI 94674</v>
          </cell>
        </row>
        <row r="4049">
          <cell r="A4049" t="str">
            <v>SINAPI 94675</v>
          </cell>
        </row>
        <row r="4050">
          <cell r="A4050" t="str">
            <v>SINAPI 94676</v>
          </cell>
        </row>
        <row r="4051">
          <cell r="A4051" t="str">
            <v>SINAPI 94677</v>
          </cell>
        </row>
        <row r="4052">
          <cell r="A4052" t="str">
            <v>SINAPI 94678</v>
          </cell>
        </row>
        <row r="4053">
          <cell r="A4053" t="str">
            <v>SINAPI 94679</v>
          </cell>
        </row>
        <row r="4054">
          <cell r="A4054" t="str">
            <v>SINAPI 94680</v>
          </cell>
        </row>
        <row r="4055">
          <cell r="A4055" t="str">
            <v>SINAPI 94681</v>
          </cell>
        </row>
        <row r="4056">
          <cell r="A4056" t="str">
            <v>SINAPI 94682</v>
          </cell>
        </row>
        <row r="4057">
          <cell r="A4057" t="str">
            <v>SINAPI 94683</v>
          </cell>
        </row>
        <row r="4058">
          <cell r="A4058" t="str">
            <v>SINAPI 94684</v>
          </cell>
        </row>
        <row r="4059">
          <cell r="A4059" t="str">
            <v>SINAPI 94685</v>
          </cell>
        </row>
        <row r="4060">
          <cell r="A4060" t="str">
            <v>SINAPI 94686</v>
          </cell>
        </row>
        <row r="4061">
          <cell r="A4061" t="str">
            <v>SINAPI 94687</v>
          </cell>
        </row>
        <row r="4062">
          <cell r="A4062" t="str">
            <v>SINAPI 94688</v>
          </cell>
        </row>
        <row r="4063">
          <cell r="A4063" t="str">
            <v>SINAPI 94689</v>
          </cell>
        </row>
        <row r="4064">
          <cell r="A4064" t="str">
            <v>SINAPI 94690</v>
          </cell>
        </row>
        <row r="4065">
          <cell r="A4065" t="str">
            <v>SINAPI 94691</v>
          </cell>
        </row>
        <row r="4066">
          <cell r="A4066" t="str">
            <v>SINAPI 94692</v>
          </cell>
        </row>
        <row r="4067">
          <cell r="A4067" t="str">
            <v>SINAPI 94693</v>
          </cell>
        </row>
        <row r="4068">
          <cell r="A4068" t="str">
            <v>SINAPI 94694</v>
          </cell>
        </row>
        <row r="4069">
          <cell r="A4069" t="str">
            <v>SINAPI 94695</v>
          </cell>
        </row>
        <row r="4070">
          <cell r="A4070" t="str">
            <v>SINAPI 94696</v>
          </cell>
        </row>
        <row r="4071">
          <cell r="A4071" t="str">
            <v>SINAPI 94697</v>
          </cell>
        </row>
        <row r="4072">
          <cell r="A4072" t="str">
            <v>SINAPI 94698</v>
          </cell>
        </row>
        <row r="4073">
          <cell r="A4073" t="str">
            <v>SINAPI 94699</v>
          </cell>
        </row>
        <row r="4074">
          <cell r="A4074" t="str">
            <v>SINAPI 94700</v>
          </cell>
        </row>
        <row r="4075">
          <cell r="A4075" t="str">
            <v>SINAPI 94701</v>
          </cell>
        </row>
        <row r="4076">
          <cell r="A4076" t="str">
            <v>SINAPI 94702</v>
          </cell>
        </row>
        <row r="4077">
          <cell r="A4077" t="str">
            <v>SINAPI 94703</v>
          </cell>
        </row>
        <row r="4078">
          <cell r="A4078" t="str">
            <v>SINAPI 94704</v>
          </cell>
        </row>
        <row r="4079">
          <cell r="A4079" t="str">
            <v>SINAPI 94705</v>
          </cell>
        </row>
        <row r="4080">
          <cell r="A4080" t="str">
            <v>SINAPI 94706</v>
          </cell>
        </row>
        <row r="4081">
          <cell r="A4081" t="str">
            <v>SINAPI 94707</v>
          </cell>
        </row>
        <row r="4082">
          <cell r="A4082" t="str">
            <v>SINAPI 94708</v>
          </cell>
        </row>
        <row r="4083">
          <cell r="A4083" t="str">
            <v>SINAPI 94709</v>
          </cell>
        </row>
        <row r="4084">
          <cell r="A4084" t="str">
            <v>SINAPI 94710</v>
          </cell>
        </row>
        <row r="4085">
          <cell r="A4085" t="str">
            <v>SINAPI 94711</v>
          </cell>
        </row>
        <row r="4086">
          <cell r="A4086" t="str">
            <v>SINAPI 94712</v>
          </cell>
        </row>
        <row r="4087">
          <cell r="A4087" t="str">
            <v>SINAPI 94713</v>
          </cell>
        </row>
        <row r="4088">
          <cell r="A4088" t="str">
            <v>SINAPI 94714</v>
          </cell>
        </row>
        <row r="4089">
          <cell r="A4089" t="str">
            <v>SINAPI 94715</v>
          </cell>
        </row>
        <row r="4090">
          <cell r="A4090" t="str">
            <v>SINAPI 94724</v>
          </cell>
        </row>
        <row r="4091">
          <cell r="A4091" t="str">
            <v>SINAPI 94725</v>
          </cell>
        </row>
        <row r="4092">
          <cell r="A4092" t="str">
            <v>SINAPI 94726</v>
          </cell>
        </row>
        <row r="4093">
          <cell r="A4093" t="str">
            <v>SINAPI 94727</v>
          </cell>
        </row>
        <row r="4094">
          <cell r="A4094" t="str">
            <v>SINAPI 94728</v>
          </cell>
        </row>
        <row r="4095">
          <cell r="A4095" t="str">
            <v>SINAPI 94729</v>
          </cell>
        </row>
        <row r="4096">
          <cell r="A4096" t="str">
            <v>SINAPI 94730</v>
          </cell>
        </row>
        <row r="4097">
          <cell r="A4097" t="str">
            <v>SINAPI 94731</v>
          </cell>
        </row>
        <row r="4098">
          <cell r="A4098" t="str">
            <v>SINAPI 94733</v>
          </cell>
        </row>
        <row r="4099">
          <cell r="A4099" t="str">
            <v>SINAPI 94737</v>
          </cell>
        </row>
        <row r="4100">
          <cell r="A4100" t="str">
            <v>SINAPI 94740</v>
          </cell>
        </row>
        <row r="4101">
          <cell r="A4101" t="str">
            <v>SINAPI 94741</v>
          </cell>
        </row>
        <row r="4102">
          <cell r="A4102" t="str">
            <v>SINAPI 94742</v>
          </cell>
        </row>
        <row r="4103">
          <cell r="A4103" t="str">
            <v>SINAPI 94743</v>
          </cell>
        </row>
        <row r="4104">
          <cell r="A4104" t="str">
            <v>SINAPI 94744</v>
          </cell>
        </row>
        <row r="4105">
          <cell r="A4105" t="str">
            <v>SINAPI 94746</v>
          </cell>
        </row>
        <row r="4106">
          <cell r="A4106" t="str">
            <v>SINAPI 94748</v>
          </cell>
        </row>
        <row r="4107">
          <cell r="A4107" t="str">
            <v>SINAPI 94750</v>
          </cell>
        </row>
        <row r="4108">
          <cell r="A4108" t="str">
            <v>SINAPI 94752</v>
          </cell>
        </row>
        <row r="4109">
          <cell r="A4109" t="str">
            <v>SINAPI 94756</v>
          </cell>
        </row>
        <row r="4110">
          <cell r="A4110" t="str">
            <v>SINAPI 94757</v>
          </cell>
        </row>
        <row r="4111">
          <cell r="A4111" t="str">
            <v>SINAPI 94758</v>
          </cell>
        </row>
        <row r="4112">
          <cell r="A4112" t="str">
            <v>SINAPI 94759</v>
          </cell>
        </row>
        <row r="4113">
          <cell r="A4113" t="str">
            <v>SINAPI 94760</v>
          </cell>
        </row>
        <row r="4114">
          <cell r="A4114" t="str">
            <v>SINAPI 94761</v>
          </cell>
        </row>
        <row r="4115">
          <cell r="A4115" t="str">
            <v>SINAPI 94762</v>
          </cell>
        </row>
        <row r="4116">
          <cell r="A4116" t="str">
            <v>SINAPI 94783</v>
          </cell>
        </row>
        <row r="4117">
          <cell r="A4117" t="str">
            <v>SINAPI 94785</v>
          </cell>
        </row>
        <row r="4118">
          <cell r="A4118" t="str">
            <v>SINAPI 94786</v>
          </cell>
        </row>
        <row r="4119">
          <cell r="A4119" t="str">
            <v>SINAPI 94787</v>
          </cell>
        </row>
        <row r="4120">
          <cell r="A4120" t="str">
            <v>SINAPI 94788</v>
          </cell>
        </row>
        <row r="4121">
          <cell r="A4121" t="str">
            <v>SINAPI 94789</v>
          </cell>
        </row>
        <row r="4122">
          <cell r="A4122" t="str">
            <v>SINAPI 94790</v>
          </cell>
        </row>
        <row r="4123">
          <cell r="A4123" t="str">
            <v>SINAPI 94791</v>
          </cell>
        </row>
        <row r="4124">
          <cell r="A4124" t="str">
            <v>SINAPI 94863</v>
          </cell>
        </row>
        <row r="4125">
          <cell r="A4125" t="str">
            <v>SINAPI 95141</v>
          </cell>
        </row>
        <row r="4126">
          <cell r="A4126" t="str">
            <v>SINAPI 95237</v>
          </cell>
        </row>
        <row r="4127">
          <cell r="A4127" t="str">
            <v>SINAPI 95693</v>
          </cell>
        </row>
        <row r="4128">
          <cell r="A4128" t="str">
            <v>SINAPI 95694</v>
          </cell>
        </row>
        <row r="4129">
          <cell r="A4129" t="str">
            <v>SINAPI 95695</v>
          </cell>
        </row>
        <row r="4130">
          <cell r="A4130" t="str">
            <v>SINAPI 95696</v>
          </cell>
        </row>
        <row r="4131">
          <cell r="A4131" t="str">
            <v>SINAPI 96637</v>
          </cell>
        </row>
        <row r="4132">
          <cell r="A4132" t="str">
            <v>SINAPI 96638</v>
          </cell>
        </row>
        <row r="4133">
          <cell r="A4133" t="str">
            <v>SINAPI 96639</v>
          </cell>
        </row>
        <row r="4134">
          <cell r="A4134" t="str">
            <v>SINAPI 96640</v>
          </cell>
        </row>
        <row r="4135">
          <cell r="A4135" t="str">
            <v>SINAPI 96641</v>
          </cell>
        </row>
        <row r="4136">
          <cell r="A4136" t="str">
            <v>SINAPI 96642</v>
          </cell>
        </row>
        <row r="4137">
          <cell r="A4137" t="str">
            <v>SINAPI 96643</v>
          </cell>
        </row>
        <row r="4138">
          <cell r="A4138" t="str">
            <v>SINAPI 96650</v>
          </cell>
        </row>
        <row r="4139">
          <cell r="A4139" t="str">
            <v>SINAPI 96651</v>
          </cell>
        </row>
        <row r="4140">
          <cell r="A4140" t="str">
            <v>SINAPI 96652</v>
          </cell>
        </row>
        <row r="4141">
          <cell r="A4141" t="str">
            <v>SINAPI 96653</v>
          </cell>
        </row>
        <row r="4142">
          <cell r="A4142" t="str">
            <v>SINAPI 96654</v>
          </cell>
        </row>
        <row r="4143">
          <cell r="A4143" t="str">
            <v>SINAPI 96655</v>
          </cell>
        </row>
        <row r="4144">
          <cell r="A4144" t="str">
            <v>SINAPI 96656</v>
          </cell>
        </row>
        <row r="4145">
          <cell r="A4145" t="str">
            <v>SINAPI 96657</v>
          </cell>
        </row>
        <row r="4146">
          <cell r="A4146" t="str">
            <v>SINAPI 96658</v>
          </cell>
        </row>
        <row r="4147">
          <cell r="A4147" t="str">
            <v>SINAPI 96659</v>
          </cell>
        </row>
        <row r="4148">
          <cell r="A4148" t="str">
            <v>SINAPI 96660</v>
          </cell>
        </row>
        <row r="4149">
          <cell r="A4149" t="str">
            <v>SINAPI 96661</v>
          </cell>
        </row>
        <row r="4150">
          <cell r="A4150" t="str">
            <v>SINAPI 96662</v>
          </cell>
        </row>
        <row r="4151">
          <cell r="A4151" t="str">
            <v>SINAPI 96663</v>
          </cell>
        </row>
        <row r="4152">
          <cell r="A4152" t="str">
            <v>SINAPI 96664</v>
          </cell>
        </row>
        <row r="4153">
          <cell r="A4153" t="str">
            <v>SINAPI 96665</v>
          </cell>
        </row>
        <row r="4154">
          <cell r="A4154" t="str">
            <v>SINAPI 96666</v>
          </cell>
        </row>
        <row r="4155">
          <cell r="A4155" t="str">
            <v>SINAPI 96667</v>
          </cell>
        </row>
        <row r="4156">
          <cell r="A4156" t="str">
            <v>SINAPI 96684</v>
          </cell>
        </row>
        <row r="4157">
          <cell r="A4157" t="str">
            <v>SINAPI 96685</v>
          </cell>
        </row>
        <row r="4158">
          <cell r="A4158" t="str">
            <v>SINAPI 96686</v>
          </cell>
        </row>
        <row r="4159">
          <cell r="A4159" t="str">
            <v>SINAPI 96687</v>
          </cell>
        </row>
        <row r="4160">
          <cell r="A4160" t="str">
            <v>SINAPI 96688</v>
          </cell>
        </row>
        <row r="4161">
          <cell r="A4161" t="str">
            <v>SINAPI 96689</v>
          </cell>
        </row>
        <row r="4162">
          <cell r="A4162" t="str">
            <v>SINAPI 96690</v>
          </cell>
        </row>
        <row r="4163">
          <cell r="A4163" t="str">
            <v>SINAPI 96691</v>
          </cell>
        </row>
        <row r="4164">
          <cell r="A4164" t="str">
            <v>SINAPI 96692</v>
          </cell>
        </row>
        <row r="4165">
          <cell r="A4165" t="str">
            <v>SINAPI 96693</v>
          </cell>
        </row>
        <row r="4166">
          <cell r="A4166" t="str">
            <v>SINAPI 96694</v>
          </cell>
        </row>
        <row r="4167">
          <cell r="A4167" t="str">
            <v>SINAPI 96695</v>
          </cell>
        </row>
        <row r="4168">
          <cell r="A4168" t="str">
            <v>SINAPI 96696</v>
          </cell>
        </row>
        <row r="4169">
          <cell r="A4169" t="str">
            <v>SINAPI 96697</v>
          </cell>
        </row>
        <row r="4170">
          <cell r="A4170" t="str">
            <v>SINAPI 96698</v>
          </cell>
        </row>
        <row r="4171">
          <cell r="A4171" t="str">
            <v>SINAPI 96699</v>
          </cell>
        </row>
        <row r="4172">
          <cell r="A4172" t="str">
            <v>SINAPI 96700</v>
          </cell>
        </row>
        <row r="4173">
          <cell r="A4173" t="str">
            <v>SINAPI 96701</v>
          </cell>
        </row>
        <row r="4174">
          <cell r="A4174" t="str">
            <v>SINAPI 96702</v>
          </cell>
        </row>
        <row r="4175">
          <cell r="A4175" t="str">
            <v>SINAPI 96703</v>
          </cell>
        </row>
        <row r="4176">
          <cell r="A4176" t="str">
            <v>SINAPI 96704</v>
          </cell>
        </row>
        <row r="4177">
          <cell r="A4177" t="str">
            <v>SINAPI 96705</v>
          </cell>
        </row>
        <row r="4178">
          <cell r="A4178" t="str">
            <v>SINAPI 96706</v>
          </cell>
        </row>
        <row r="4179">
          <cell r="A4179" t="str">
            <v>SINAPI 96707</v>
          </cell>
        </row>
        <row r="4180">
          <cell r="A4180" t="str">
            <v>SINAPI 96708</v>
          </cell>
        </row>
        <row r="4181">
          <cell r="A4181" t="str">
            <v>SINAPI 96709</v>
          </cell>
        </row>
        <row r="4182">
          <cell r="A4182" t="str">
            <v>SINAPI 96710</v>
          </cell>
        </row>
        <row r="4183">
          <cell r="A4183" t="str">
            <v>SINAPI 96711</v>
          </cell>
        </row>
        <row r="4184">
          <cell r="A4184" t="str">
            <v>SINAPI 96712</v>
          </cell>
        </row>
        <row r="4185">
          <cell r="A4185" t="str">
            <v>SINAPI 96713</v>
          </cell>
        </row>
        <row r="4186">
          <cell r="A4186" t="str">
            <v>SINAPI 96714</v>
          </cell>
        </row>
        <row r="4187">
          <cell r="A4187" t="str">
            <v>SINAPI 96715</v>
          </cell>
        </row>
        <row r="4188">
          <cell r="A4188" t="str">
            <v>SINAPI 96716</v>
          </cell>
        </row>
        <row r="4189">
          <cell r="A4189" t="str">
            <v>SINAPI 96717</v>
          </cell>
        </row>
        <row r="4190">
          <cell r="A4190" t="str">
            <v>SINAPI 96736</v>
          </cell>
        </row>
        <row r="4191">
          <cell r="A4191" t="str">
            <v>SINAPI 96737</v>
          </cell>
        </row>
        <row r="4192">
          <cell r="A4192" t="str">
            <v>SINAPI 96738</v>
          </cell>
        </row>
        <row r="4193">
          <cell r="A4193" t="str">
            <v>SINAPI 96739</v>
          </cell>
        </row>
        <row r="4194">
          <cell r="A4194" t="str">
            <v>SINAPI 96740</v>
          </cell>
        </row>
        <row r="4195">
          <cell r="A4195" t="str">
            <v>SINAPI 96741</v>
          </cell>
        </row>
        <row r="4196">
          <cell r="A4196" t="str">
            <v>SINAPI 96742</v>
          </cell>
        </row>
        <row r="4197">
          <cell r="A4197" t="str">
            <v>SINAPI 96743</v>
          </cell>
        </row>
        <row r="4198">
          <cell r="A4198" t="str">
            <v>SINAPI 96744</v>
          </cell>
        </row>
        <row r="4199">
          <cell r="A4199" t="str">
            <v>SINAPI 96745</v>
          </cell>
        </row>
        <row r="4200">
          <cell r="A4200" t="str">
            <v>SINAPI 96746</v>
          </cell>
        </row>
        <row r="4201">
          <cell r="A4201" t="str">
            <v>SINAPI 96747</v>
          </cell>
        </row>
        <row r="4202">
          <cell r="A4202" t="str">
            <v>SINAPI 96748</v>
          </cell>
        </row>
        <row r="4203">
          <cell r="A4203" t="str">
            <v>SINAPI 96749</v>
          </cell>
        </row>
        <row r="4204">
          <cell r="A4204" t="str">
            <v>SINAPI 96750</v>
          </cell>
        </row>
        <row r="4205">
          <cell r="A4205" t="str">
            <v>SINAPI 96751</v>
          </cell>
        </row>
        <row r="4206">
          <cell r="A4206" t="str">
            <v>SINAPI 96752</v>
          </cell>
        </row>
        <row r="4207">
          <cell r="A4207" t="str">
            <v>SINAPI 96753</v>
          </cell>
        </row>
        <row r="4208">
          <cell r="A4208" t="str">
            <v>SINAPI 96754</v>
          </cell>
        </row>
        <row r="4209">
          <cell r="A4209" t="str">
            <v>SINAPI 96755</v>
          </cell>
        </row>
        <row r="4210">
          <cell r="A4210" t="str">
            <v>SINAPI 96756</v>
          </cell>
        </row>
        <row r="4211">
          <cell r="A4211" t="str">
            <v>SINAPI 96757</v>
          </cell>
        </row>
        <row r="4212">
          <cell r="A4212" t="str">
            <v>SINAPI 96758</v>
          </cell>
        </row>
        <row r="4213">
          <cell r="A4213" t="str">
            <v>SINAPI 96759</v>
          </cell>
        </row>
        <row r="4214">
          <cell r="A4214" t="str">
            <v>SINAPI 96760</v>
          </cell>
        </row>
        <row r="4215">
          <cell r="A4215" t="str">
            <v>SINAPI 96761</v>
          </cell>
        </row>
        <row r="4216">
          <cell r="A4216" t="str">
            <v>SINAPI 96762</v>
          </cell>
        </row>
        <row r="4217">
          <cell r="A4217" t="str">
            <v>SINAPI 96763</v>
          </cell>
        </row>
        <row r="4218">
          <cell r="A4218" t="str">
            <v>SINAPI 96764</v>
          </cell>
        </row>
        <row r="4219">
          <cell r="A4219" t="str">
            <v>SINAPI 96802</v>
          </cell>
        </row>
        <row r="4220">
          <cell r="A4220" t="str">
            <v>SINAPI 96803</v>
          </cell>
        </row>
        <row r="4221">
          <cell r="A4221" t="str">
            <v>SINAPI 96804</v>
          </cell>
        </row>
        <row r="4222">
          <cell r="A4222" t="str">
            <v>SINAPI 96805</v>
          </cell>
        </row>
        <row r="4223">
          <cell r="A4223" t="str">
            <v>SINAPI 96806</v>
          </cell>
        </row>
        <row r="4224">
          <cell r="A4224" t="str">
            <v>SINAPI 96807</v>
          </cell>
        </row>
        <row r="4225">
          <cell r="A4225" t="str">
            <v>SINAPI 96808</v>
          </cell>
        </row>
        <row r="4226">
          <cell r="A4226" t="str">
            <v>SINAPI 96809</v>
          </cell>
        </row>
        <row r="4227">
          <cell r="A4227" t="str">
            <v>SINAPI 96810</v>
          </cell>
        </row>
        <row r="4228">
          <cell r="A4228" t="str">
            <v>SINAPI 96811</v>
          </cell>
        </row>
        <row r="4229">
          <cell r="A4229" t="str">
            <v>SINAPI 96812</v>
          </cell>
        </row>
        <row r="4230">
          <cell r="A4230" t="str">
            <v>SINAPI 96813</v>
          </cell>
        </row>
        <row r="4231">
          <cell r="A4231" t="str">
            <v>SINAPI 96814</v>
          </cell>
        </row>
        <row r="4232">
          <cell r="A4232" t="str">
            <v>SINAPI 96815</v>
          </cell>
        </row>
        <row r="4233">
          <cell r="A4233" t="str">
            <v>SINAPI 96816</v>
          </cell>
        </row>
        <row r="4234">
          <cell r="A4234" t="str">
            <v>SINAPI 96817</v>
          </cell>
        </row>
        <row r="4235">
          <cell r="A4235" t="str">
            <v>SINAPI 96818</v>
          </cell>
        </row>
        <row r="4236">
          <cell r="A4236" t="str">
            <v>SINAPI 96819</v>
          </cell>
        </row>
        <row r="4237">
          <cell r="A4237" t="str">
            <v>SINAPI 96820</v>
          </cell>
        </row>
        <row r="4238">
          <cell r="A4238" t="str">
            <v>SINAPI 96821</v>
          </cell>
        </row>
        <row r="4239">
          <cell r="A4239" t="str">
            <v>SINAPI 96822</v>
          </cell>
        </row>
        <row r="4240">
          <cell r="A4240" t="str">
            <v>SINAPI 96823</v>
          </cell>
        </row>
        <row r="4241">
          <cell r="A4241" t="str">
            <v>SINAPI 96824</v>
          </cell>
        </row>
        <row r="4242">
          <cell r="A4242" t="str">
            <v>SINAPI 96825</v>
          </cell>
        </row>
        <row r="4243">
          <cell r="A4243" t="str">
            <v>SINAPI 96826</v>
          </cell>
        </row>
        <row r="4244">
          <cell r="A4244" t="str">
            <v>SINAPI 96827</v>
          </cell>
        </row>
        <row r="4245">
          <cell r="A4245" t="str">
            <v>SINAPI 96828</v>
          </cell>
        </row>
        <row r="4246">
          <cell r="A4246" t="str">
            <v>SINAPI 96829</v>
          </cell>
        </row>
        <row r="4247">
          <cell r="A4247" t="str">
            <v>SINAPI 96830</v>
          </cell>
        </row>
        <row r="4248">
          <cell r="A4248" t="str">
            <v>SINAPI 96831</v>
          </cell>
        </row>
        <row r="4249">
          <cell r="A4249" t="str">
            <v>SINAPI 96832</v>
          </cell>
        </row>
        <row r="4250">
          <cell r="A4250" t="str">
            <v>SINAPI 96833</v>
          </cell>
        </row>
        <row r="4251">
          <cell r="A4251" t="str">
            <v>SINAPI 96834</v>
          </cell>
        </row>
        <row r="4252">
          <cell r="A4252" t="str">
            <v>SINAPI 96835</v>
          </cell>
        </row>
        <row r="4253">
          <cell r="A4253" t="str">
            <v>SINAPI 96836</v>
          </cell>
        </row>
        <row r="4254">
          <cell r="A4254" t="str">
            <v>SINAPI 96837</v>
          </cell>
        </row>
        <row r="4255">
          <cell r="A4255" t="str">
            <v>SINAPI 96838</v>
          </cell>
        </row>
        <row r="4256">
          <cell r="A4256" t="str">
            <v>SINAPI 96839</v>
          </cell>
        </row>
        <row r="4257">
          <cell r="A4257" t="str">
            <v>SINAPI 96840</v>
          </cell>
        </row>
        <row r="4258">
          <cell r="A4258" t="str">
            <v>SINAPI 96841</v>
          </cell>
        </row>
        <row r="4259">
          <cell r="A4259" t="str">
            <v>SINAPI 96842</v>
          </cell>
        </row>
        <row r="4260">
          <cell r="A4260" t="str">
            <v>SINAPI 96843</v>
          </cell>
        </row>
        <row r="4261">
          <cell r="A4261" t="str">
            <v>SINAPI 96844</v>
          </cell>
        </row>
        <row r="4262">
          <cell r="A4262" t="str">
            <v>SINAPI 96845</v>
          </cell>
        </row>
        <row r="4263">
          <cell r="A4263" t="str">
            <v>SINAPI 96846</v>
          </cell>
        </row>
        <row r="4264">
          <cell r="A4264" t="str">
            <v>SINAPI 96847</v>
          </cell>
        </row>
        <row r="4265">
          <cell r="A4265" t="str">
            <v>SINAPI 96848</v>
          </cell>
        </row>
        <row r="4266">
          <cell r="A4266" t="str">
            <v>SINAPI 96849</v>
          </cell>
        </row>
        <row r="4267">
          <cell r="A4267" t="str">
            <v>SINAPI 96850</v>
          </cell>
        </row>
        <row r="4268">
          <cell r="A4268" t="str">
            <v>SINAPI 96851</v>
          </cell>
        </row>
        <row r="4269">
          <cell r="A4269" t="str">
            <v>SINAPI 96852</v>
          </cell>
        </row>
        <row r="4270">
          <cell r="A4270" t="str">
            <v>SINAPI 96853</v>
          </cell>
        </row>
        <row r="4271">
          <cell r="A4271" t="str">
            <v>SINAPI 96854</v>
          </cell>
        </row>
        <row r="4272">
          <cell r="A4272" t="str">
            <v>SINAPI 96855</v>
          </cell>
        </row>
        <row r="4273">
          <cell r="A4273" t="str">
            <v>SINAPI 96856</v>
          </cell>
        </row>
        <row r="4274">
          <cell r="A4274" t="str">
            <v>SINAPI 96857</v>
          </cell>
        </row>
        <row r="4275">
          <cell r="A4275" t="str">
            <v>SINAPI 96858</v>
          </cell>
        </row>
        <row r="4276">
          <cell r="A4276" t="str">
            <v>SINAPI 96859</v>
          </cell>
        </row>
        <row r="4277">
          <cell r="A4277" t="str">
            <v>SINAPI 96860</v>
          </cell>
        </row>
        <row r="4278">
          <cell r="A4278" t="str">
            <v>SINAPI 96861</v>
          </cell>
        </row>
        <row r="4279">
          <cell r="A4279" t="str">
            <v>SINAPI 96862</v>
          </cell>
        </row>
        <row r="4280">
          <cell r="A4280" t="str">
            <v>SINAPI 96863</v>
          </cell>
        </row>
        <row r="4281">
          <cell r="A4281" t="str">
            <v>SINAPI 96864</v>
          </cell>
        </row>
        <row r="4282">
          <cell r="A4282" t="str">
            <v>SINAPI 96865</v>
          </cell>
        </row>
        <row r="4283">
          <cell r="A4283" t="str">
            <v>SINAPI 96866</v>
          </cell>
        </row>
        <row r="4284">
          <cell r="A4284" t="str">
            <v>SINAPI 96867</v>
          </cell>
        </row>
        <row r="4285">
          <cell r="A4285" t="str">
            <v>SINAPI 96868</v>
          </cell>
        </row>
        <row r="4286">
          <cell r="A4286" t="str">
            <v>SINAPI 96869</v>
          </cell>
        </row>
        <row r="4287">
          <cell r="A4287" t="str">
            <v>SINAPI 96870</v>
          </cell>
        </row>
        <row r="4288">
          <cell r="A4288" t="str">
            <v>SINAPI 96871</v>
          </cell>
        </row>
        <row r="4289">
          <cell r="A4289" t="str">
            <v>SINAPI 96872</v>
          </cell>
        </row>
        <row r="4290">
          <cell r="A4290" t="str">
            <v>SINAPI 96873</v>
          </cell>
        </row>
        <row r="4291">
          <cell r="A4291" t="str">
            <v>SINAPI 96874</v>
          </cell>
        </row>
        <row r="4292">
          <cell r="A4292" t="str">
            <v>SINAPI 96875</v>
          </cell>
        </row>
        <row r="4293">
          <cell r="A4293" t="str">
            <v>SINAPI 96876</v>
          </cell>
        </row>
        <row r="4294">
          <cell r="A4294" t="str">
            <v>SINAPI 96877</v>
          </cell>
        </row>
        <row r="4295">
          <cell r="A4295" t="str">
            <v>SINAPI 96878</v>
          </cell>
        </row>
        <row r="4296">
          <cell r="A4296" t="str">
            <v>SINAPI 96879</v>
          </cell>
        </row>
        <row r="4297">
          <cell r="A4297" t="str">
            <v>SINAPI 96880</v>
          </cell>
        </row>
        <row r="4298">
          <cell r="A4298" t="str">
            <v>SINAPI 96881</v>
          </cell>
        </row>
        <row r="4299">
          <cell r="A4299" t="str">
            <v>SINAPI 97425</v>
          </cell>
        </row>
        <row r="4300">
          <cell r="A4300" t="str">
            <v>SINAPI 97426</v>
          </cell>
        </row>
        <row r="4301">
          <cell r="A4301" t="str">
            <v>SINAPI 97427</v>
          </cell>
        </row>
        <row r="4302">
          <cell r="A4302" t="str">
            <v>SINAPI 97428</v>
          </cell>
        </row>
        <row r="4303">
          <cell r="A4303" t="str">
            <v>SINAPI 97429</v>
          </cell>
        </row>
        <row r="4304">
          <cell r="A4304" t="str">
            <v>SINAPI 97430</v>
          </cell>
        </row>
        <row r="4305">
          <cell r="A4305" t="str">
            <v>SINAPI 97431</v>
          </cell>
        </row>
        <row r="4306">
          <cell r="A4306" t="str">
            <v>SINAPI 97432</v>
          </cell>
        </row>
        <row r="4307">
          <cell r="A4307" t="str">
            <v>SINAPI 97433</v>
          </cell>
        </row>
        <row r="4308">
          <cell r="A4308" t="str">
            <v>SINAPI 97434</v>
          </cell>
        </row>
        <row r="4309">
          <cell r="A4309" t="str">
            <v>SINAPI 97435</v>
          </cell>
        </row>
        <row r="4310">
          <cell r="A4310" t="str">
            <v>SINAPI 97436</v>
          </cell>
        </row>
        <row r="4311">
          <cell r="A4311" t="str">
            <v>SINAPI 97437</v>
          </cell>
        </row>
        <row r="4312">
          <cell r="A4312" t="str">
            <v>SINAPI 97438</v>
          </cell>
        </row>
        <row r="4313">
          <cell r="A4313" t="str">
            <v>SINAPI 97439</v>
          </cell>
        </row>
        <row r="4314">
          <cell r="A4314" t="str">
            <v>SINAPI 97440</v>
          </cell>
        </row>
        <row r="4315">
          <cell r="A4315" t="str">
            <v>SINAPI 97442</v>
          </cell>
        </row>
        <row r="4316">
          <cell r="A4316" t="str">
            <v>SINAPI 97443</v>
          </cell>
        </row>
        <row r="4317">
          <cell r="A4317" t="str">
            <v>SINAPI 97444</v>
          </cell>
        </row>
        <row r="4318">
          <cell r="A4318" t="str">
            <v>SINAPI 97446</v>
          </cell>
        </row>
        <row r="4319">
          <cell r="A4319" t="str">
            <v>SINAPI 97447</v>
          </cell>
        </row>
        <row r="4320">
          <cell r="A4320" t="str">
            <v>SINAPI 97449</v>
          </cell>
        </row>
        <row r="4321">
          <cell r="A4321" t="str">
            <v>SINAPI 97450</v>
          </cell>
        </row>
        <row r="4322">
          <cell r="A4322" t="str">
            <v>SINAPI 97452</v>
          </cell>
        </row>
        <row r="4323">
          <cell r="A4323" t="str">
            <v>SINAPI 97453</v>
          </cell>
        </row>
        <row r="4324">
          <cell r="A4324" t="str">
            <v>SINAPI 97454</v>
          </cell>
        </row>
        <row r="4325">
          <cell r="A4325" t="str">
            <v>SINAPI 97455</v>
          </cell>
        </row>
        <row r="4326">
          <cell r="A4326" t="str">
            <v>SINAPI 97456</v>
          </cell>
        </row>
        <row r="4327">
          <cell r="A4327" t="str">
            <v>SINAPI 97457</v>
          </cell>
        </row>
        <row r="4328">
          <cell r="A4328" t="str">
            <v>SINAPI 97458</v>
          </cell>
        </row>
        <row r="4329">
          <cell r="A4329" t="str">
            <v>SINAPI 97459</v>
          </cell>
        </row>
        <row r="4330">
          <cell r="A4330" t="str">
            <v>SINAPI 97460</v>
          </cell>
        </row>
        <row r="4331">
          <cell r="A4331" t="str">
            <v>SINAPI 97461</v>
          </cell>
        </row>
        <row r="4332">
          <cell r="A4332" t="str">
            <v>SINAPI 97462</v>
          </cell>
        </row>
        <row r="4333">
          <cell r="A4333" t="str">
            <v>SINAPI 97464</v>
          </cell>
        </row>
        <row r="4334">
          <cell r="A4334" t="str">
            <v>SINAPI 97465</v>
          </cell>
        </row>
        <row r="4335">
          <cell r="A4335" t="str">
            <v>SINAPI 97467</v>
          </cell>
        </row>
        <row r="4336">
          <cell r="A4336" t="str">
            <v>SINAPI 97468</v>
          </cell>
        </row>
        <row r="4337">
          <cell r="A4337" t="str">
            <v>SINAPI 97470</v>
          </cell>
        </row>
        <row r="4338">
          <cell r="A4338" t="str">
            <v>SINAPI 97471</v>
          </cell>
        </row>
        <row r="4339">
          <cell r="A4339" t="str">
            <v>SINAPI 97474</v>
          </cell>
        </row>
        <row r="4340">
          <cell r="A4340" t="str">
            <v>SINAPI 97475</v>
          </cell>
        </row>
        <row r="4341">
          <cell r="A4341" t="str">
            <v>SINAPI 97477</v>
          </cell>
        </row>
        <row r="4342">
          <cell r="A4342" t="str">
            <v>SINAPI 97478</v>
          </cell>
        </row>
        <row r="4343">
          <cell r="A4343" t="str">
            <v>SINAPI 97479</v>
          </cell>
        </row>
        <row r="4344">
          <cell r="A4344" t="str">
            <v>SINAPI 97480</v>
          </cell>
        </row>
        <row r="4345">
          <cell r="A4345" t="str">
            <v>SINAPI 97481</v>
          </cell>
        </row>
        <row r="4346">
          <cell r="A4346" t="str">
            <v>SINAPI 97482</v>
          </cell>
        </row>
        <row r="4347">
          <cell r="A4347" t="str">
            <v>SINAPI 97483</v>
          </cell>
        </row>
        <row r="4348">
          <cell r="A4348" t="str">
            <v>SINAPI 97484</v>
          </cell>
        </row>
        <row r="4349">
          <cell r="A4349" t="str">
            <v>SINAPI 97485</v>
          </cell>
        </row>
        <row r="4350">
          <cell r="A4350" t="str">
            <v>SINAPI 97486</v>
          </cell>
        </row>
        <row r="4351">
          <cell r="A4351" t="str">
            <v>SINAPI 97487</v>
          </cell>
        </row>
        <row r="4352">
          <cell r="A4352" t="str">
            <v>SINAPI 97488</v>
          </cell>
        </row>
        <row r="4353">
          <cell r="A4353" t="str">
            <v>SINAPI 97489</v>
          </cell>
        </row>
        <row r="4354">
          <cell r="A4354" t="str">
            <v>SINAPI 97490</v>
          </cell>
        </row>
        <row r="4355">
          <cell r="A4355" t="str">
            <v>SINAPI 97491</v>
          </cell>
        </row>
        <row r="4356">
          <cell r="A4356" t="str">
            <v>SINAPI 97492</v>
          </cell>
        </row>
        <row r="4357">
          <cell r="A4357" t="str">
            <v>SINAPI 97493</v>
          </cell>
        </row>
        <row r="4358">
          <cell r="A4358" t="str">
            <v>SINAPI 97494</v>
          </cell>
        </row>
        <row r="4359">
          <cell r="A4359" t="str">
            <v>SINAPI 97495</v>
          </cell>
        </row>
        <row r="4360">
          <cell r="A4360" t="str">
            <v>SINAPI 97496</v>
          </cell>
        </row>
        <row r="4361">
          <cell r="A4361" t="str">
            <v>SINAPI 97499</v>
          </cell>
        </row>
        <row r="4362">
          <cell r="A4362" t="str">
            <v>SINAPI 97500</v>
          </cell>
        </row>
        <row r="4363">
          <cell r="A4363" t="str">
            <v>SINAPI 97502</v>
          </cell>
        </row>
        <row r="4364">
          <cell r="A4364" t="str">
            <v>SINAPI 97503</v>
          </cell>
        </row>
        <row r="4365">
          <cell r="A4365" t="str">
            <v>SINAPI 97505</v>
          </cell>
        </row>
        <row r="4366">
          <cell r="A4366" t="str">
            <v>SINAPI 97506</v>
          </cell>
        </row>
        <row r="4367">
          <cell r="A4367" t="str">
            <v>SINAPI 97508</v>
          </cell>
        </row>
        <row r="4368">
          <cell r="A4368" t="str">
            <v>SINAPI 97509</v>
          </cell>
        </row>
        <row r="4369">
          <cell r="A4369" t="str">
            <v>SINAPI 97511</v>
          </cell>
        </row>
        <row r="4370">
          <cell r="A4370" t="str">
            <v>SINAPI 97512</v>
          </cell>
        </row>
        <row r="4371">
          <cell r="A4371" t="str">
            <v>SINAPI 97514</v>
          </cell>
        </row>
        <row r="4372">
          <cell r="A4372" t="str">
            <v>SINAPI 97515</v>
          </cell>
        </row>
        <row r="4373">
          <cell r="A4373" t="str">
            <v>SINAPI 97517</v>
          </cell>
        </row>
        <row r="4374">
          <cell r="A4374" t="str">
            <v>SINAPI 97518</v>
          </cell>
        </row>
        <row r="4375">
          <cell r="A4375" t="str">
            <v>SINAPI 97519</v>
          </cell>
        </row>
        <row r="4376">
          <cell r="A4376" t="str">
            <v>SINAPI 97520</v>
          </cell>
        </row>
        <row r="4377">
          <cell r="A4377" t="str">
            <v>SINAPI 97521</v>
          </cell>
        </row>
        <row r="4378">
          <cell r="A4378" t="str">
            <v>SINAPI 97522</v>
          </cell>
        </row>
        <row r="4379">
          <cell r="A4379" t="str">
            <v>SINAPI 97523</v>
          </cell>
        </row>
        <row r="4380">
          <cell r="A4380" t="str">
            <v>SINAPI 97524</v>
          </cell>
        </row>
        <row r="4381">
          <cell r="A4381" t="str">
            <v>SINAPI 97525</v>
          </cell>
        </row>
        <row r="4382">
          <cell r="A4382" t="str">
            <v>SINAPI 97526</v>
          </cell>
        </row>
        <row r="4383">
          <cell r="A4383" t="str">
            <v>SINAPI 97527</v>
          </cell>
        </row>
        <row r="4384">
          <cell r="A4384" t="str">
            <v>SINAPI 97528</v>
          </cell>
        </row>
        <row r="4385">
          <cell r="A4385" t="str">
            <v>SINAPI 97529</v>
          </cell>
        </row>
        <row r="4386">
          <cell r="A4386" t="str">
            <v>SINAPI 97530</v>
          </cell>
        </row>
        <row r="4387">
          <cell r="A4387" t="str">
            <v>SINAPI 97531</v>
          </cell>
        </row>
        <row r="4388">
          <cell r="A4388" t="str">
            <v>SINAPI 97532</v>
          </cell>
        </row>
        <row r="4389">
          <cell r="A4389" t="str">
            <v>SINAPI 97533</v>
          </cell>
        </row>
        <row r="4390">
          <cell r="A4390" t="str">
            <v>SINAPI 97534</v>
          </cell>
        </row>
        <row r="4391">
          <cell r="A4391" t="str">
            <v>SINAPI 97537</v>
          </cell>
        </row>
        <row r="4392">
          <cell r="A4392" t="str">
            <v>SINAPI 97540</v>
          </cell>
        </row>
        <row r="4393">
          <cell r="A4393" t="str">
            <v>SINAPI 97541</v>
          </cell>
        </row>
        <row r="4394">
          <cell r="A4394" t="str">
            <v>SINAPI 97543</v>
          </cell>
        </row>
        <row r="4395">
          <cell r="A4395" t="str">
            <v>SINAPI 97544</v>
          </cell>
        </row>
        <row r="4396">
          <cell r="A4396" t="str">
            <v>SINAPI 97546</v>
          </cell>
        </row>
        <row r="4397">
          <cell r="A4397" t="str">
            <v>SINAPI 97547</v>
          </cell>
        </row>
        <row r="4398">
          <cell r="A4398" t="str">
            <v>SINAPI 97548</v>
          </cell>
        </row>
        <row r="4399">
          <cell r="A4399" t="str">
            <v>SINAPI 97549</v>
          </cell>
        </row>
        <row r="4400">
          <cell r="A4400" t="str">
            <v>SINAPI 97550</v>
          </cell>
        </row>
        <row r="4401">
          <cell r="A4401" t="str">
            <v>SINAPI 97551</v>
          </cell>
        </row>
        <row r="4402">
          <cell r="A4402" t="str">
            <v>SINAPI 97552</v>
          </cell>
        </row>
        <row r="4403">
          <cell r="A4403" t="str">
            <v>SINAPI 97553</v>
          </cell>
        </row>
        <row r="4404">
          <cell r="A4404" t="str">
            <v>SINAPI 97554</v>
          </cell>
        </row>
        <row r="4405">
          <cell r="A4405" t="str">
            <v>SINAPI 98602</v>
          </cell>
        </row>
        <row r="4406">
          <cell r="A4406" t="str">
            <v>SINAPI 6171</v>
          </cell>
        </row>
        <row r="4407">
          <cell r="A4407" t="str">
            <v>SINAPI 74166/1</v>
          </cell>
        </row>
        <row r="4408">
          <cell r="A4408" t="str">
            <v>SINAPI 74166/2</v>
          </cell>
        </row>
        <row r="4409">
          <cell r="A4409" t="str">
            <v>SINAPI 88503</v>
          </cell>
        </row>
        <row r="4410">
          <cell r="A4410" t="str">
            <v>SINAPI 88504</v>
          </cell>
        </row>
        <row r="4411">
          <cell r="A4411" t="str">
            <v>SINAPI 97900</v>
          </cell>
        </row>
        <row r="4412">
          <cell r="A4412" t="str">
            <v>SINAPI 97901</v>
          </cell>
        </row>
        <row r="4413">
          <cell r="A4413" t="str">
            <v>SINAPI 97902</v>
          </cell>
        </row>
        <row r="4414">
          <cell r="A4414" t="str">
            <v>SINAPI 97903</v>
          </cell>
        </row>
        <row r="4415">
          <cell r="A4415" t="str">
            <v>SINAPI 97904</v>
          </cell>
        </row>
        <row r="4416">
          <cell r="A4416" t="str">
            <v>SINAPI 97905</v>
          </cell>
        </row>
        <row r="4417">
          <cell r="A4417" t="str">
            <v>SINAPI 97906</v>
          </cell>
        </row>
        <row r="4418">
          <cell r="A4418" t="str">
            <v>SINAPI 97907</v>
          </cell>
        </row>
        <row r="4419">
          <cell r="A4419" t="str">
            <v>SINAPI 97908</v>
          </cell>
        </row>
        <row r="4420">
          <cell r="A4420" t="str">
            <v>SINAPI 98102</v>
          </cell>
        </row>
        <row r="4421">
          <cell r="A4421" t="str">
            <v>SINAPI 98103</v>
          </cell>
        </row>
        <row r="4422">
          <cell r="A4422" t="str">
            <v>SINAPI 98104</v>
          </cell>
        </row>
        <row r="4423">
          <cell r="A4423" t="str">
            <v>SINAPI 98105</v>
          </cell>
        </row>
        <row r="4424">
          <cell r="A4424" t="str">
            <v>SINAPI 98106</v>
          </cell>
        </row>
        <row r="4425">
          <cell r="A4425" t="str">
            <v>SINAPI 98107</v>
          </cell>
        </row>
        <row r="4426">
          <cell r="A4426" t="str">
            <v>SINAPI 98108</v>
          </cell>
        </row>
        <row r="4427">
          <cell r="A4427" t="str">
            <v>SINAPI 99250</v>
          </cell>
        </row>
        <row r="4428">
          <cell r="A4428" t="str">
            <v>SINAPI 99251</v>
          </cell>
        </row>
        <row r="4429">
          <cell r="A4429" t="str">
            <v>SINAPI 99253</v>
          </cell>
        </row>
        <row r="4430">
          <cell r="A4430" t="str">
            <v>SINAPI 99255</v>
          </cell>
        </row>
        <row r="4431">
          <cell r="A4431" t="str">
            <v>SINAPI 99257</v>
          </cell>
        </row>
        <row r="4432">
          <cell r="A4432" t="str">
            <v>SINAPI 99258</v>
          </cell>
        </row>
        <row r="4433">
          <cell r="A4433" t="str">
            <v>SINAPI 99260</v>
          </cell>
        </row>
        <row r="4434">
          <cell r="A4434" t="str">
            <v>SINAPI 99262</v>
          </cell>
        </row>
        <row r="4435">
          <cell r="A4435" t="str">
            <v>SINAPI 99264</v>
          </cell>
        </row>
        <row r="4436">
          <cell r="A4436" t="str">
            <v>SINAPI 89482</v>
          </cell>
        </row>
        <row r="4437">
          <cell r="A4437" t="str">
            <v>SINAPI 89491</v>
          </cell>
        </row>
        <row r="4438">
          <cell r="A4438" t="str">
            <v>SINAPI 89495</v>
          </cell>
        </row>
        <row r="4439">
          <cell r="A4439" t="str">
            <v>SINAPI 89707</v>
          </cell>
        </row>
        <row r="4440">
          <cell r="A4440" t="str">
            <v>SINAPI 89708</v>
          </cell>
        </row>
        <row r="4441">
          <cell r="A4441" t="str">
            <v>SINAPI 89709</v>
          </cell>
        </row>
        <row r="4442">
          <cell r="A4442" t="str">
            <v>SINAPI 89710</v>
          </cell>
        </row>
        <row r="4443">
          <cell r="A4443" t="str">
            <v>SINAPI 72739</v>
          </cell>
        </row>
        <row r="4444">
          <cell r="A4444" t="str">
            <v>SINAPI 74234/1</v>
          </cell>
        </row>
        <row r="4445">
          <cell r="A4445" t="str">
            <v>SINAPI 86872</v>
          </cell>
        </row>
        <row r="4446">
          <cell r="A4446" t="str">
            <v>SINAPI 86874</v>
          </cell>
        </row>
        <row r="4447">
          <cell r="A4447" t="str">
            <v>SINAPI 86875</v>
          </cell>
        </row>
        <row r="4448">
          <cell r="A4448" t="str">
            <v>SINAPI 86876</v>
          </cell>
        </row>
        <row r="4449">
          <cell r="A4449" t="str">
            <v>SINAPI 86877</v>
          </cell>
        </row>
        <row r="4450">
          <cell r="A4450" t="str">
            <v>SINAPI 86878</v>
          </cell>
        </row>
        <row r="4451">
          <cell r="A4451" t="str">
            <v>SINAPI 86879</v>
          </cell>
        </row>
        <row r="4452">
          <cell r="A4452" t="str">
            <v>SINAPI 86880</v>
          </cell>
        </row>
        <row r="4453">
          <cell r="A4453" t="str">
            <v>SINAPI 86881</v>
          </cell>
        </row>
        <row r="4454">
          <cell r="A4454" t="str">
            <v>SINAPI 86882</v>
          </cell>
        </row>
        <row r="4455">
          <cell r="A4455" t="str">
            <v>SINAPI 86883</v>
          </cell>
        </row>
        <row r="4456">
          <cell r="A4456" t="str">
            <v>SINAPI 86884</v>
          </cell>
        </row>
        <row r="4457">
          <cell r="A4457" t="str">
            <v>SINAPI 86885</v>
          </cell>
        </row>
        <row r="4458">
          <cell r="A4458" t="str">
            <v>SINAPI 86886</v>
          </cell>
        </row>
        <row r="4459">
          <cell r="A4459" t="str">
            <v>SINAPI 86887</v>
          </cell>
        </row>
        <row r="4460">
          <cell r="A4460" t="str">
            <v>SINAPI 86888</v>
          </cell>
        </row>
        <row r="4461">
          <cell r="A4461" t="str">
            <v>SINAPI 86889</v>
          </cell>
        </row>
        <row r="4462">
          <cell r="A4462" t="str">
            <v>SINAPI 86893</v>
          </cell>
        </row>
        <row r="4463">
          <cell r="A4463" t="str">
            <v>SINAPI 86894</v>
          </cell>
        </row>
        <row r="4464">
          <cell r="A4464" t="str">
            <v>SINAPI 86895</v>
          </cell>
        </row>
        <row r="4465">
          <cell r="A4465" t="str">
            <v>SINAPI 86899</v>
          </cell>
        </row>
        <row r="4466">
          <cell r="A4466" t="str">
            <v>SINAPI 86900</v>
          </cell>
        </row>
        <row r="4467">
          <cell r="A4467" t="str">
            <v>SINAPI 86901</v>
          </cell>
        </row>
        <row r="4468">
          <cell r="A4468" t="str">
            <v>SINAPI 86902</v>
          </cell>
        </row>
        <row r="4469">
          <cell r="A4469" t="str">
            <v>SINAPI 86903</v>
          </cell>
        </row>
        <row r="4470">
          <cell r="A4470" t="str">
            <v>SINAPI 86904</v>
          </cell>
        </row>
        <row r="4471">
          <cell r="A4471" t="str">
            <v>SINAPI 86905</v>
          </cell>
        </row>
        <row r="4472">
          <cell r="A4472" t="str">
            <v>SINAPI 86906</v>
          </cell>
        </row>
        <row r="4473">
          <cell r="A4473" t="str">
            <v>SINAPI 86908</v>
          </cell>
        </row>
        <row r="4474">
          <cell r="A4474" t="str">
            <v>SINAPI 86909</v>
          </cell>
        </row>
        <row r="4475">
          <cell r="A4475" t="str">
            <v>SINAPI 86910</v>
          </cell>
        </row>
        <row r="4476">
          <cell r="A4476" t="str">
            <v>SINAPI 86911</v>
          </cell>
        </row>
        <row r="4477">
          <cell r="A4477" t="str">
            <v>SINAPI 86912</v>
          </cell>
        </row>
        <row r="4478">
          <cell r="A4478" t="str">
            <v>SINAPI 86913</v>
          </cell>
        </row>
        <row r="4479">
          <cell r="A4479" t="str">
            <v>SINAPI 86914</v>
          </cell>
        </row>
        <row r="4480">
          <cell r="A4480" t="str">
            <v>SINAPI 86915</v>
          </cell>
        </row>
        <row r="4481">
          <cell r="A4481" t="str">
            <v>SINAPI 86916</v>
          </cell>
        </row>
        <row r="4482">
          <cell r="A4482" t="str">
            <v>SINAPI 86919</v>
          </cell>
        </row>
        <row r="4483">
          <cell r="A4483" t="str">
            <v>SINAPI 86920</v>
          </cell>
        </row>
        <row r="4484">
          <cell r="A4484" t="str">
            <v>SINAPI 86921</v>
          </cell>
        </row>
        <row r="4485">
          <cell r="A4485" t="str">
            <v>SINAPI 86922</v>
          </cell>
        </row>
        <row r="4486">
          <cell r="A4486" t="str">
            <v>SINAPI 86923</v>
          </cell>
        </row>
        <row r="4487">
          <cell r="A4487" t="str">
            <v>SINAPI 86924</v>
          </cell>
        </row>
        <row r="4488">
          <cell r="A4488" t="str">
            <v>SINAPI 86925</v>
          </cell>
        </row>
        <row r="4489">
          <cell r="A4489" t="str">
            <v>SINAPI 86926</v>
          </cell>
        </row>
        <row r="4490">
          <cell r="A4490" t="str">
            <v>SINAPI 86927</v>
          </cell>
        </row>
        <row r="4491">
          <cell r="A4491" t="str">
            <v>SINAPI 86928</v>
          </cell>
        </row>
        <row r="4492">
          <cell r="A4492" t="str">
            <v>SINAPI 86929</v>
          </cell>
        </row>
        <row r="4493">
          <cell r="A4493" t="str">
            <v>SINAPI 86930</v>
          </cell>
        </row>
        <row r="4494">
          <cell r="A4494" t="str">
            <v>SINAPI 86931</v>
          </cell>
        </row>
        <row r="4495">
          <cell r="A4495" t="str">
            <v>SINAPI 86932</v>
          </cell>
        </row>
        <row r="4496">
          <cell r="A4496" t="str">
            <v>SINAPI 86933</v>
          </cell>
        </row>
        <row r="4497">
          <cell r="A4497" t="str">
            <v>SINAPI 86934</v>
          </cell>
        </row>
        <row r="4498">
          <cell r="A4498" t="str">
            <v>SINAPI 86935</v>
          </cell>
        </row>
        <row r="4499">
          <cell r="A4499" t="str">
            <v>SINAPI 86936</v>
          </cell>
        </row>
        <row r="4500">
          <cell r="A4500" t="str">
            <v>SINAPI 86937</v>
          </cell>
        </row>
        <row r="4501">
          <cell r="A4501" t="str">
            <v>SINAPI 86938</v>
          </cell>
        </row>
        <row r="4502">
          <cell r="A4502" t="str">
            <v>SINAPI 86939</v>
          </cell>
        </row>
        <row r="4503">
          <cell r="A4503" t="str">
            <v>SINAPI 86940</v>
          </cell>
        </row>
        <row r="4504">
          <cell r="A4504" t="str">
            <v>SINAPI 86941</v>
          </cell>
        </row>
        <row r="4505">
          <cell r="A4505" t="str">
            <v>SINAPI 86942</v>
          </cell>
        </row>
        <row r="4506">
          <cell r="A4506" t="str">
            <v>SINAPI 86943</v>
          </cell>
        </row>
        <row r="4507">
          <cell r="A4507" t="str">
            <v>SINAPI 86947</v>
          </cell>
        </row>
        <row r="4508">
          <cell r="A4508" t="str">
            <v>SINAPI 88571</v>
          </cell>
        </row>
        <row r="4509">
          <cell r="A4509" t="str">
            <v>SINAPI 93396</v>
          </cell>
        </row>
        <row r="4510">
          <cell r="A4510" t="str">
            <v>SINAPI 93441</v>
          </cell>
        </row>
        <row r="4511">
          <cell r="A4511" t="str">
            <v>SINAPI 93442</v>
          </cell>
        </row>
        <row r="4512">
          <cell r="A4512" t="str">
            <v>SINAPI 95469</v>
          </cell>
        </row>
        <row r="4513">
          <cell r="A4513" t="str">
            <v>SINAPI 95470</v>
          </cell>
        </row>
        <row r="4514">
          <cell r="A4514" t="str">
            <v>SINAPI 95471</v>
          </cell>
        </row>
        <row r="4515">
          <cell r="A4515" t="str">
            <v>SINAPI 95472</v>
          </cell>
        </row>
        <row r="4516">
          <cell r="A4516" t="str">
            <v>SINAPI 95542</v>
          </cell>
        </row>
        <row r="4517">
          <cell r="A4517" t="str">
            <v>SINAPI 95543</v>
          </cell>
        </row>
        <row r="4518">
          <cell r="A4518" t="str">
            <v>SINAPI 95544</v>
          </cell>
        </row>
        <row r="4519">
          <cell r="A4519" t="str">
            <v>SINAPI 95545</v>
          </cell>
        </row>
        <row r="4520">
          <cell r="A4520" t="str">
            <v>SINAPI 95546</v>
          </cell>
        </row>
        <row r="4521">
          <cell r="A4521" t="str">
            <v>SINAPI 95547</v>
          </cell>
        </row>
        <row r="4522">
          <cell r="A4522" t="str">
            <v>SINAPI 6087</v>
          </cell>
        </row>
        <row r="4523">
          <cell r="A4523" t="str">
            <v>SINAPI 98052</v>
          </cell>
        </row>
        <row r="4524">
          <cell r="A4524" t="str">
            <v>SINAPI 98053</v>
          </cell>
        </row>
        <row r="4525">
          <cell r="A4525" t="str">
            <v>SINAPI 98054</v>
          </cell>
        </row>
        <row r="4526">
          <cell r="A4526" t="str">
            <v>SINAPI 98055</v>
          </cell>
        </row>
        <row r="4527">
          <cell r="A4527" t="str">
            <v>SINAPI 98056</v>
          </cell>
        </row>
        <row r="4528">
          <cell r="A4528" t="str">
            <v>SINAPI 98057</v>
          </cell>
        </row>
        <row r="4529">
          <cell r="A4529" t="str">
            <v>SINAPI 98066</v>
          </cell>
        </row>
        <row r="4530">
          <cell r="A4530" t="str">
            <v>SINAPI 98067</v>
          </cell>
        </row>
        <row r="4531">
          <cell r="A4531" t="str">
            <v>SINAPI 98068</v>
          </cell>
        </row>
        <row r="4532">
          <cell r="A4532" t="str">
            <v>SINAPI 98069</v>
          </cell>
        </row>
        <row r="4533">
          <cell r="A4533" t="str">
            <v>SINAPI 98070</v>
          </cell>
        </row>
        <row r="4534">
          <cell r="A4534" t="str">
            <v>SINAPI 98071</v>
          </cell>
        </row>
        <row r="4535">
          <cell r="A4535" t="str">
            <v>SINAPI 98072</v>
          </cell>
        </row>
        <row r="4536">
          <cell r="A4536" t="str">
            <v>SINAPI 98073</v>
          </cell>
        </row>
        <row r="4537">
          <cell r="A4537" t="str">
            <v>SINAPI 98074</v>
          </cell>
        </row>
        <row r="4538">
          <cell r="A4538" t="str">
            <v>SINAPI 98075</v>
          </cell>
        </row>
        <row r="4539">
          <cell r="A4539" t="str">
            <v>SINAPI 98076</v>
          </cell>
        </row>
        <row r="4540">
          <cell r="A4540" t="str">
            <v>SINAPI 98077</v>
          </cell>
        </row>
        <row r="4541">
          <cell r="A4541" t="str">
            <v>SINAPI 98078</v>
          </cell>
        </row>
        <row r="4542">
          <cell r="A4542" t="str">
            <v>SINAPI 98079</v>
          </cell>
        </row>
        <row r="4543">
          <cell r="A4543" t="str">
            <v>SINAPI 98080</v>
          </cell>
        </row>
        <row r="4544">
          <cell r="A4544" t="str">
            <v>SINAPI 98081</v>
          </cell>
        </row>
        <row r="4545">
          <cell r="A4545" t="str">
            <v>SINAPI 98082</v>
          </cell>
        </row>
        <row r="4546">
          <cell r="A4546" t="str">
            <v>SINAPI 98083</v>
          </cell>
        </row>
        <row r="4547">
          <cell r="A4547" t="str">
            <v>SINAPI 98084</v>
          </cell>
        </row>
        <row r="4548">
          <cell r="A4548" t="str">
            <v>SINAPI 98085</v>
          </cell>
        </row>
        <row r="4549">
          <cell r="A4549" t="str">
            <v>SINAPI 98086</v>
          </cell>
        </row>
        <row r="4550">
          <cell r="A4550" t="str">
            <v>SINAPI 98087</v>
          </cell>
        </row>
        <row r="4551">
          <cell r="A4551" t="str">
            <v>SINAPI 98088</v>
          </cell>
        </row>
        <row r="4552">
          <cell r="A4552" t="str">
            <v>SINAPI 98089</v>
          </cell>
        </row>
        <row r="4553">
          <cell r="A4553" t="str">
            <v>SINAPI 98090</v>
          </cell>
        </row>
        <row r="4554">
          <cell r="A4554" t="str">
            <v>SINAPI 98091</v>
          </cell>
        </row>
        <row r="4555">
          <cell r="A4555" t="str">
            <v>SINAPI 98092</v>
          </cell>
        </row>
        <row r="4556">
          <cell r="A4556" t="str">
            <v>SINAPI 98093</v>
          </cell>
        </row>
        <row r="4557">
          <cell r="A4557" t="str">
            <v>SINAPI 98094</v>
          </cell>
        </row>
        <row r="4558">
          <cell r="A4558" t="str">
            <v>SINAPI 98099</v>
          </cell>
        </row>
        <row r="4559">
          <cell r="A4559" t="str">
            <v>SINAPI 98100</v>
          </cell>
        </row>
        <row r="4560">
          <cell r="A4560" t="str">
            <v>SINAPI 98101</v>
          </cell>
        </row>
        <row r="4561">
          <cell r="A4561" t="str">
            <v>SINAPI 98109</v>
          </cell>
        </row>
        <row r="4562">
          <cell r="A4562" t="str">
            <v>SINAPI 98110</v>
          </cell>
        </row>
        <row r="4563">
          <cell r="A4563" t="str">
            <v>SINAPI 98111</v>
          </cell>
        </row>
        <row r="4564">
          <cell r="A4564" t="str">
            <v>SINAPI 98114</v>
          </cell>
        </row>
        <row r="4565">
          <cell r="A4565" t="str">
            <v>SINAPI 98115</v>
          </cell>
        </row>
        <row r="4566">
          <cell r="A4566" t="str">
            <v>SINAPI 89957</v>
          </cell>
        </row>
        <row r="4567">
          <cell r="A4567" t="str">
            <v>SINAPI 89959</v>
          </cell>
        </row>
        <row r="4568">
          <cell r="A4568" t="str">
            <v>SINAPI 74093/1</v>
          </cell>
        </row>
        <row r="4569">
          <cell r="A4569" t="str">
            <v>SINAPI 74169/1</v>
          </cell>
        </row>
        <row r="4570">
          <cell r="A4570" t="str">
            <v>SINAPI 89349</v>
          </cell>
        </row>
        <row r="4571">
          <cell r="A4571" t="str">
            <v>SINAPI 89351</v>
          </cell>
        </row>
        <row r="4572">
          <cell r="A4572" t="str">
            <v>SINAPI 89352</v>
          </cell>
        </row>
        <row r="4573">
          <cell r="A4573" t="str">
            <v>SINAPI 89353</v>
          </cell>
        </row>
        <row r="4574">
          <cell r="A4574" t="str">
            <v>SINAPI 89354</v>
          </cell>
        </row>
        <row r="4575">
          <cell r="A4575" t="str">
            <v>SINAPI 89969</v>
          </cell>
        </row>
        <row r="4576">
          <cell r="A4576" t="str">
            <v>SINAPI 89970</v>
          </cell>
        </row>
        <row r="4577">
          <cell r="A4577" t="str">
            <v>SINAPI 89971</v>
          </cell>
        </row>
        <row r="4578">
          <cell r="A4578" t="str">
            <v>SINAPI 89972</v>
          </cell>
        </row>
        <row r="4579">
          <cell r="A4579" t="str">
            <v>SINAPI 89973</v>
          </cell>
        </row>
        <row r="4580">
          <cell r="A4580" t="str">
            <v>SINAPI 89974</v>
          </cell>
        </row>
        <row r="4581">
          <cell r="A4581" t="str">
            <v>SINAPI 89984</v>
          </cell>
        </row>
        <row r="4582">
          <cell r="A4582" t="str">
            <v>SINAPI 89985</v>
          </cell>
        </row>
        <row r="4583">
          <cell r="A4583" t="str">
            <v>SINAPI 89986</v>
          </cell>
        </row>
        <row r="4584">
          <cell r="A4584" t="str">
            <v>SINAPI 89987</v>
          </cell>
        </row>
        <row r="4585">
          <cell r="A4585" t="str">
            <v>SINAPI 90371</v>
          </cell>
        </row>
        <row r="4586">
          <cell r="A4586" t="str">
            <v>SINAPI 94489</v>
          </cell>
        </row>
        <row r="4587">
          <cell r="A4587" t="str">
            <v>SINAPI 94490</v>
          </cell>
        </row>
        <row r="4588">
          <cell r="A4588" t="str">
            <v>SINAPI 94491</v>
          </cell>
        </row>
        <row r="4589">
          <cell r="A4589" t="str">
            <v>SINAPI 94492</v>
          </cell>
        </row>
        <row r="4590">
          <cell r="A4590" t="str">
            <v>SINAPI 94493</v>
          </cell>
        </row>
        <row r="4591">
          <cell r="A4591" t="str">
            <v>SINAPI 94494</v>
          </cell>
        </row>
        <row r="4592">
          <cell r="A4592" t="str">
            <v>SINAPI 94495</v>
          </cell>
        </row>
        <row r="4593">
          <cell r="A4593" t="str">
            <v>SINAPI 94496</v>
          </cell>
        </row>
        <row r="4594">
          <cell r="A4594" t="str">
            <v>SINAPI 94497</v>
          </cell>
        </row>
        <row r="4595">
          <cell r="A4595" t="str">
            <v>SINAPI 94498</v>
          </cell>
        </row>
        <row r="4596">
          <cell r="A4596" t="str">
            <v>SINAPI 94499</v>
          </cell>
        </row>
        <row r="4597">
          <cell r="A4597" t="str">
            <v>SINAPI 94500</v>
          </cell>
        </row>
        <row r="4598">
          <cell r="A4598" t="str">
            <v>SINAPI 94501</v>
          </cell>
        </row>
        <row r="4599">
          <cell r="A4599" t="str">
            <v>SINAPI 94792</v>
          </cell>
        </row>
        <row r="4600">
          <cell r="A4600" t="str">
            <v>SINAPI 94793</v>
          </cell>
        </row>
        <row r="4601">
          <cell r="A4601" t="str">
            <v>SINAPI 94794</v>
          </cell>
        </row>
        <row r="4602">
          <cell r="A4602" t="str">
            <v>SINAPI 94795</v>
          </cell>
        </row>
        <row r="4603">
          <cell r="A4603" t="str">
            <v>SINAPI 94796</v>
          </cell>
        </row>
        <row r="4604">
          <cell r="A4604" t="str">
            <v>SINAPI 94797</v>
          </cell>
        </row>
        <row r="4605">
          <cell r="A4605" t="str">
            <v>SINAPI 94798</v>
          </cell>
        </row>
        <row r="4606">
          <cell r="A4606" t="str">
            <v>SINAPI 94799</v>
          </cell>
        </row>
        <row r="4607">
          <cell r="A4607" t="str">
            <v>SINAPI 94800</v>
          </cell>
        </row>
        <row r="4608">
          <cell r="A4608" t="str">
            <v>SINAPI 95248</v>
          </cell>
        </row>
        <row r="4609">
          <cell r="A4609" t="str">
            <v>SINAPI 95249</v>
          </cell>
        </row>
        <row r="4610">
          <cell r="A4610" t="str">
            <v>SINAPI 95250</v>
          </cell>
        </row>
        <row r="4611">
          <cell r="A4611" t="str">
            <v>SINAPI 95251</v>
          </cell>
        </row>
        <row r="4612">
          <cell r="A4612" t="str">
            <v>SINAPI 95252</v>
          </cell>
        </row>
        <row r="4613">
          <cell r="A4613" t="str">
            <v>SINAPI 95253</v>
          </cell>
        </row>
        <row r="4614">
          <cell r="A4614" t="str">
            <v>SINAPI 99619</v>
          </cell>
        </row>
        <row r="4615">
          <cell r="A4615" t="str">
            <v>SINAPI 99620</v>
          </cell>
        </row>
        <row r="4616">
          <cell r="A4616" t="str">
            <v>SINAPI 99621</v>
          </cell>
        </row>
        <row r="4617">
          <cell r="A4617" t="str">
            <v>SINAPI 99622</v>
          </cell>
        </row>
        <row r="4618">
          <cell r="A4618" t="str">
            <v>SINAPI 99623</v>
          </cell>
        </row>
        <row r="4619">
          <cell r="A4619" t="str">
            <v>SINAPI 99624</v>
          </cell>
        </row>
        <row r="4620">
          <cell r="A4620" t="str">
            <v>SINAPI 99625</v>
          </cell>
        </row>
        <row r="4621">
          <cell r="A4621" t="str">
            <v>SINAPI 99626</v>
          </cell>
        </row>
        <row r="4622">
          <cell r="A4622" t="str">
            <v>SINAPI 99627</v>
          </cell>
        </row>
        <row r="4623">
          <cell r="A4623" t="str">
            <v>SINAPI 99628</v>
          </cell>
        </row>
        <row r="4624">
          <cell r="A4624" t="str">
            <v>SINAPI 99629</v>
          </cell>
        </row>
        <row r="4625">
          <cell r="A4625" t="str">
            <v>SINAPI 99630</v>
          </cell>
        </row>
        <row r="4626">
          <cell r="A4626" t="str">
            <v>SINAPI 99631</v>
          </cell>
        </row>
        <row r="4627">
          <cell r="A4627" t="str">
            <v>SINAPI 99632</v>
          </cell>
        </row>
        <row r="4628">
          <cell r="A4628" t="str">
            <v>SINAPI 99633</v>
          </cell>
        </row>
        <row r="4629">
          <cell r="A4629" t="str">
            <v>SINAPI 99634</v>
          </cell>
        </row>
        <row r="4630">
          <cell r="A4630" t="str">
            <v>SINAPI 99635</v>
          </cell>
        </row>
        <row r="4631">
          <cell r="A4631" t="str">
            <v>SINAPI 95634</v>
          </cell>
        </row>
        <row r="4632">
          <cell r="A4632" t="str">
            <v>SINAPI 95635</v>
          </cell>
        </row>
        <row r="4633">
          <cell r="A4633" t="str">
            <v>SINAPI 95637</v>
          </cell>
        </row>
        <row r="4634">
          <cell r="A4634" t="str">
            <v>SINAPI 95638</v>
          </cell>
        </row>
        <row r="4635">
          <cell r="A4635" t="str">
            <v>SINAPI 95639</v>
          </cell>
        </row>
        <row r="4636">
          <cell r="A4636" t="str">
            <v>SINAPI 95641</v>
          </cell>
        </row>
        <row r="4637">
          <cell r="A4637" t="str">
            <v>SINAPI 95642</v>
          </cell>
        </row>
        <row r="4638">
          <cell r="A4638" t="str">
            <v>SINAPI 95643</v>
          </cell>
        </row>
        <row r="4639">
          <cell r="A4639" t="str">
            <v>SINAPI 95644</v>
          </cell>
        </row>
        <row r="4640">
          <cell r="A4640" t="str">
            <v>SINAPI 95645</v>
          </cell>
        </row>
        <row r="4641">
          <cell r="A4641" t="str">
            <v>SINAPI 95646</v>
          </cell>
        </row>
        <row r="4642">
          <cell r="A4642" t="str">
            <v>SINAPI 95647</v>
          </cell>
        </row>
        <row r="4643">
          <cell r="A4643" t="str">
            <v>SINAPI 95673</v>
          </cell>
        </row>
        <row r="4644">
          <cell r="A4644" t="str">
            <v>SINAPI 95674</v>
          </cell>
        </row>
        <row r="4645">
          <cell r="A4645" t="str">
            <v>SINAPI 95675</v>
          </cell>
        </row>
        <row r="4646">
          <cell r="A4646" t="str">
            <v>SINAPI 95676</v>
          </cell>
        </row>
        <row r="4647">
          <cell r="A4647" t="str">
            <v>SINAPI 97741</v>
          </cell>
        </row>
        <row r="4648">
          <cell r="A4648" t="str">
            <v>SINAPI 72285</v>
          </cell>
        </row>
        <row r="4649">
          <cell r="A4649" t="str">
            <v>SINAPI 90436</v>
          </cell>
        </row>
        <row r="4650">
          <cell r="A4650" t="str">
            <v>SINAPI 90437</v>
          </cell>
        </row>
        <row r="4651">
          <cell r="A4651" t="str">
            <v>SINAPI 90438</v>
          </cell>
        </row>
        <row r="4652">
          <cell r="A4652" t="str">
            <v>SINAPI 90439</v>
          </cell>
        </row>
        <row r="4653">
          <cell r="A4653" t="str">
            <v>SINAPI 90440</v>
          </cell>
        </row>
        <row r="4654">
          <cell r="A4654" t="str">
            <v>SINAPI 90441</v>
          </cell>
        </row>
        <row r="4655">
          <cell r="A4655" t="str">
            <v>SINAPI 90443</v>
          </cell>
        </row>
        <row r="4656">
          <cell r="A4656" t="str">
            <v>SINAPI 90444</v>
          </cell>
        </row>
        <row r="4657">
          <cell r="A4657" t="str">
            <v>SINAPI 90445</v>
          </cell>
        </row>
        <row r="4658">
          <cell r="A4658" t="str">
            <v>SINAPI 90446</v>
          </cell>
        </row>
        <row r="4659">
          <cell r="A4659" t="str">
            <v>SINAPI 90447</v>
          </cell>
        </row>
        <row r="4660">
          <cell r="A4660" t="str">
            <v>SINAPI 90451</v>
          </cell>
        </row>
        <row r="4661">
          <cell r="A4661" t="str">
            <v>SINAPI 90452</v>
          </cell>
        </row>
        <row r="4662">
          <cell r="A4662" t="str">
            <v>SINAPI 90453</v>
          </cell>
        </row>
        <row r="4663">
          <cell r="A4663" t="str">
            <v>SINAPI 90454</v>
          </cell>
        </row>
        <row r="4664">
          <cell r="A4664" t="str">
            <v>SINAPI 90455</v>
          </cell>
        </row>
        <row r="4665">
          <cell r="A4665" t="str">
            <v>SINAPI 90456</v>
          </cell>
        </row>
        <row r="4666">
          <cell r="A4666" t="str">
            <v>SINAPI 90457</v>
          </cell>
        </row>
        <row r="4667">
          <cell r="A4667" t="str">
            <v>SINAPI 90458</v>
          </cell>
        </row>
        <row r="4668">
          <cell r="A4668" t="str">
            <v>SINAPI 90459</v>
          </cell>
        </row>
        <row r="4669">
          <cell r="A4669" t="str">
            <v>SINAPI 90460</v>
          </cell>
        </row>
        <row r="4670">
          <cell r="A4670" t="str">
            <v>SINAPI 90461</v>
          </cell>
        </row>
        <row r="4671">
          <cell r="A4671" t="str">
            <v>SINAPI 90462</v>
          </cell>
        </row>
        <row r="4672">
          <cell r="A4672" t="str">
            <v>SINAPI 90463</v>
          </cell>
        </row>
        <row r="4673">
          <cell r="A4673" t="str">
            <v>SINAPI 90466</v>
          </cell>
        </row>
        <row r="4674">
          <cell r="A4674" t="str">
            <v>SINAPI 90467</v>
          </cell>
        </row>
        <row r="4675">
          <cell r="A4675" t="str">
            <v>SINAPI 90468</v>
          </cell>
        </row>
        <row r="4676">
          <cell r="A4676" t="str">
            <v>SINAPI 90469</v>
          </cell>
        </row>
        <row r="4677">
          <cell r="A4677" t="str">
            <v>SINAPI 90470</v>
          </cell>
        </row>
        <row r="4678">
          <cell r="A4678" t="str">
            <v>SINAPI 91166</v>
          </cell>
        </row>
        <row r="4679">
          <cell r="A4679" t="str">
            <v>SINAPI 91167</v>
          </cell>
        </row>
        <row r="4680">
          <cell r="A4680" t="str">
            <v>SINAPI 91168</v>
          </cell>
        </row>
        <row r="4681">
          <cell r="A4681" t="str">
            <v>SINAPI 91169</v>
          </cell>
        </row>
        <row r="4682">
          <cell r="A4682" t="str">
            <v>SINAPI 91170</v>
          </cell>
        </row>
        <row r="4683">
          <cell r="A4683" t="str">
            <v>SINAPI 91171</v>
          </cell>
        </row>
        <row r="4684">
          <cell r="A4684" t="str">
            <v>SINAPI 91172</v>
          </cell>
        </row>
        <row r="4685">
          <cell r="A4685" t="str">
            <v>SINAPI 91173</v>
          </cell>
        </row>
        <row r="4686">
          <cell r="A4686" t="str">
            <v>SINAPI 91174</v>
          </cell>
        </row>
        <row r="4687">
          <cell r="A4687" t="str">
            <v>SINAPI 91175</v>
          </cell>
        </row>
        <row r="4688">
          <cell r="A4688" t="str">
            <v>SINAPI 91176</v>
          </cell>
        </row>
        <row r="4689">
          <cell r="A4689" t="str">
            <v>SINAPI 91177</v>
          </cell>
        </row>
        <row r="4690">
          <cell r="A4690" t="str">
            <v>SINAPI 91178</v>
          </cell>
        </row>
        <row r="4691">
          <cell r="A4691" t="str">
            <v>SINAPI 91179</v>
          </cell>
        </row>
        <row r="4692">
          <cell r="A4692" t="str">
            <v>SINAPI 91180</v>
          </cell>
        </row>
        <row r="4693">
          <cell r="A4693" t="str">
            <v>SINAPI 91181</v>
          </cell>
        </row>
        <row r="4694">
          <cell r="A4694" t="str">
            <v>SINAPI 91182</v>
          </cell>
        </row>
        <row r="4695">
          <cell r="A4695" t="str">
            <v>SINAPI 91183</v>
          </cell>
        </row>
        <row r="4696">
          <cell r="A4696" t="str">
            <v>SINAPI 91184</v>
          </cell>
        </row>
        <row r="4697">
          <cell r="A4697" t="str">
            <v>SINAPI 91185</v>
          </cell>
        </row>
        <row r="4698">
          <cell r="A4698" t="str">
            <v>SINAPI 91186</v>
          </cell>
        </row>
        <row r="4699">
          <cell r="A4699" t="str">
            <v>SINAPI 91187</v>
          </cell>
        </row>
        <row r="4700">
          <cell r="A4700" t="str">
            <v>SINAPI 91188</v>
          </cell>
        </row>
        <row r="4701">
          <cell r="A4701" t="str">
            <v>SINAPI 91189</v>
          </cell>
        </row>
        <row r="4702">
          <cell r="A4702" t="str">
            <v>SINAPI 91190</v>
          </cell>
        </row>
        <row r="4703">
          <cell r="A4703" t="str">
            <v>SINAPI 91191</v>
          </cell>
        </row>
        <row r="4704">
          <cell r="A4704" t="str">
            <v>SINAPI 91192</v>
          </cell>
        </row>
        <row r="4705">
          <cell r="A4705" t="str">
            <v>SINAPI 91222</v>
          </cell>
        </row>
        <row r="4706">
          <cell r="A4706" t="str">
            <v>SINAPI 94480</v>
          </cell>
        </row>
        <row r="4707">
          <cell r="A4707" t="str">
            <v>SINAPI 94481</v>
          </cell>
        </row>
        <row r="4708">
          <cell r="A4708" t="str">
            <v>SINAPI 94482</v>
          </cell>
        </row>
        <row r="4709">
          <cell r="A4709" t="str">
            <v>SINAPI 94483</v>
          </cell>
        </row>
        <row r="4710">
          <cell r="A4710" t="str">
            <v>SINAPI 95541</v>
          </cell>
        </row>
        <row r="4711">
          <cell r="A4711" t="str">
            <v>SINAPI 95573</v>
          </cell>
        </row>
        <row r="4712">
          <cell r="A4712" t="str">
            <v>SINAPI 95574</v>
          </cell>
        </row>
        <row r="4713">
          <cell r="A4713" t="str">
            <v>SINAPI 96559</v>
          </cell>
        </row>
        <row r="4714">
          <cell r="A4714" t="str">
            <v>SINAPI 96560</v>
          </cell>
        </row>
        <row r="4715">
          <cell r="A4715" t="str">
            <v>SINAPI 96561</v>
          </cell>
        </row>
        <row r="4716">
          <cell r="A4716" t="str">
            <v>SINAPI 96562</v>
          </cell>
        </row>
        <row r="4717">
          <cell r="A4717" t="str">
            <v>SINAPI 96563</v>
          </cell>
        </row>
        <row r="4718">
          <cell r="A4718" t="str">
            <v>SINAPI 73826/1</v>
          </cell>
        </row>
        <row r="4719">
          <cell r="A4719" t="str">
            <v>SINAPI 73826/2</v>
          </cell>
        </row>
        <row r="4720">
          <cell r="A4720" t="str">
            <v>SINAPI 73834/1</v>
          </cell>
        </row>
        <row r="4721">
          <cell r="A4721" t="str">
            <v>SINAPI 73834/2</v>
          </cell>
        </row>
        <row r="4722">
          <cell r="A4722" t="str">
            <v>SINAPI 73834/3</v>
          </cell>
        </row>
        <row r="4723">
          <cell r="A4723" t="str">
            <v>SINAPI 73834/4</v>
          </cell>
        </row>
        <row r="4724">
          <cell r="A4724" t="str">
            <v>SINAPI 73835/1</v>
          </cell>
        </row>
        <row r="4725">
          <cell r="A4725" t="str">
            <v>SINAPI 73835/2</v>
          </cell>
        </row>
        <row r="4726">
          <cell r="A4726" t="str">
            <v>SINAPI 73835/3</v>
          </cell>
        </row>
        <row r="4727">
          <cell r="A4727" t="str">
            <v>SINAPI 73836/1</v>
          </cell>
        </row>
        <row r="4728">
          <cell r="A4728" t="str">
            <v>SINAPI 73836/2</v>
          </cell>
        </row>
        <row r="4729">
          <cell r="A4729" t="str">
            <v>SINAPI 73836/3</v>
          </cell>
        </row>
        <row r="4730">
          <cell r="A4730" t="str">
            <v>SINAPI 73836/4</v>
          </cell>
        </row>
        <row r="4731">
          <cell r="A4731" t="str">
            <v>SINAPI 73837/1</v>
          </cell>
        </row>
        <row r="4732">
          <cell r="A4732" t="str">
            <v>SINAPI 73837/2</v>
          </cell>
        </row>
        <row r="4733">
          <cell r="A4733" t="str">
            <v>SINAPI 73837/3</v>
          </cell>
        </row>
        <row r="4734">
          <cell r="A4734" t="str">
            <v>SINAPI 73612</v>
          </cell>
        </row>
        <row r="4735">
          <cell r="A4735" t="str">
            <v>SINAPI 73660</v>
          </cell>
        </row>
        <row r="4736">
          <cell r="A4736" t="str">
            <v>SINAPI 73693</v>
          </cell>
        </row>
        <row r="4737">
          <cell r="A4737" t="str">
            <v>SINAPI 73694</v>
          </cell>
        </row>
        <row r="4738">
          <cell r="A4738" t="str">
            <v>SINAPI 73695</v>
          </cell>
        </row>
        <row r="4739">
          <cell r="A4739" t="str">
            <v>SINAPI 73824/1</v>
          </cell>
        </row>
        <row r="4740">
          <cell r="A4740" t="str">
            <v>SINAPI 73825/2</v>
          </cell>
        </row>
        <row r="4741">
          <cell r="A4741" t="str">
            <v>SINAPI 73873/1</v>
          </cell>
        </row>
        <row r="4742">
          <cell r="A4742" t="str">
            <v>SINAPI 73873/2</v>
          </cell>
        </row>
        <row r="4743">
          <cell r="A4743" t="str">
            <v>SINAPI 73873/3</v>
          </cell>
        </row>
        <row r="4744">
          <cell r="A4744" t="str">
            <v>SINAPI 73873/4</v>
          </cell>
        </row>
        <row r="4745">
          <cell r="A4745" t="str">
            <v>SINAPI 73873/5</v>
          </cell>
        </row>
        <row r="4746">
          <cell r="A4746" t="str">
            <v>SINAPI 73827/1</v>
          </cell>
        </row>
        <row r="4747">
          <cell r="A4747" t="str">
            <v>SINAPI 74218/1</v>
          </cell>
        </row>
        <row r="4748">
          <cell r="A4748" t="str">
            <v>SINAPI 74253/1</v>
          </cell>
        </row>
        <row r="4749">
          <cell r="A4749" t="str">
            <v>SINAPI 83878</v>
          </cell>
        </row>
        <row r="4750">
          <cell r="A4750" t="str">
            <v>SINAPI 83879</v>
          </cell>
        </row>
        <row r="4751">
          <cell r="A4751" t="str">
            <v>SINAPI 73658</v>
          </cell>
        </row>
        <row r="4752">
          <cell r="A4752" t="str">
            <v>SINAPI 93350</v>
          </cell>
        </row>
        <row r="4753">
          <cell r="A4753" t="str">
            <v>SINAPI 93351</v>
          </cell>
        </row>
        <row r="4754">
          <cell r="A4754" t="str">
            <v>SINAPI 93352</v>
          </cell>
        </row>
        <row r="4755">
          <cell r="A4755" t="str">
            <v>SINAPI 93353</v>
          </cell>
        </row>
        <row r="4756">
          <cell r="A4756" t="str">
            <v>SINAPI 93354</v>
          </cell>
        </row>
        <row r="4757">
          <cell r="A4757" t="str">
            <v>SINAPI 93355</v>
          </cell>
        </row>
        <row r="4758">
          <cell r="A4758" t="str">
            <v>SINAPI 93356</v>
          </cell>
        </row>
        <row r="4759">
          <cell r="A4759" t="str">
            <v>SINAPI 93357</v>
          </cell>
        </row>
        <row r="4760">
          <cell r="A4760" t="str">
            <v>SINAPI 83335</v>
          </cell>
        </row>
        <row r="4761">
          <cell r="A4761" t="str">
            <v>SINAPI 88548</v>
          </cell>
        </row>
        <row r="4762">
          <cell r="A4762" t="str">
            <v>SINAPI 73903/1</v>
          </cell>
        </row>
        <row r="4763">
          <cell r="A4763" t="str">
            <v>SINAPI 74151/1</v>
          </cell>
        </row>
        <row r="4764">
          <cell r="A4764" t="str">
            <v>SINAPI 74153/1</v>
          </cell>
        </row>
        <row r="4765">
          <cell r="A4765" t="str">
            <v>SINAPI 74154/1</v>
          </cell>
        </row>
        <row r="4766">
          <cell r="A4766" t="str">
            <v>SINAPI 74155/1</v>
          </cell>
        </row>
        <row r="4767">
          <cell r="A4767" t="str">
            <v>SINAPI 74155/2</v>
          </cell>
        </row>
        <row r="4768">
          <cell r="A4768" t="str">
            <v>SINAPI 74205/1</v>
          </cell>
        </row>
        <row r="4769">
          <cell r="A4769" t="str">
            <v>SINAPI 79472</v>
          </cell>
        </row>
        <row r="4770">
          <cell r="A4770" t="str">
            <v>SINAPI 79473</v>
          </cell>
        </row>
        <row r="4771">
          <cell r="A4771" t="str">
            <v>SINAPI 79480</v>
          </cell>
        </row>
        <row r="4772">
          <cell r="A4772" t="str">
            <v>SINAPI 83336</v>
          </cell>
        </row>
        <row r="4773">
          <cell r="A4773" t="str">
            <v>SINAPI 83338</v>
          </cell>
        </row>
        <row r="4774">
          <cell r="A4774" t="str">
            <v>SINAPI 89885</v>
          </cell>
        </row>
        <row r="4775">
          <cell r="A4775" t="str">
            <v>SINAPI 89886</v>
          </cell>
        </row>
        <row r="4776">
          <cell r="A4776" t="str">
            <v>SINAPI 89887</v>
          </cell>
        </row>
        <row r="4777">
          <cell r="A4777" t="str">
            <v>SINAPI 89888</v>
          </cell>
        </row>
        <row r="4778">
          <cell r="A4778" t="str">
            <v>SINAPI 89889</v>
          </cell>
        </row>
        <row r="4779">
          <cell r="A4779" t="str">
            <v>SINAPI 89890</v>
          </cell>
        </row>
        <row r="4780">
          <cell r="A4780" t="str">
            <v>SINAPI 89893</v>
          </cell>
        </row>
        <row r="4781">
          <cell r="A4781" t="str">
            <v>SINAPI 89894</v>
          </cell>
        </row>
        <row r="4782">
          <cell r="A4782" t="str">
            <v>SINAPI 89895</v>
          </cell>
        </row>
        <row r="4783">
          <cell r="A4783" t="str">
            <v>SINAPI 89903</v>
          </cell>
        </row>
        <row r="4784">
          <cell r="A4784" t="str">
            <v>SINAPI 89904</v>
          </cell>
        </row>
        <row r="4785">
          <cell r="A4785" t="str">
            <v>SINAPI 89905</v>
          </cell>
        </row>
        <row r="4786">
          <cell r="A4786" t="str">
            <v>SINAPI 89906</v>
          </cell>
        </row>
        <row r="4787">
          <cell r="A4787" t="str">
            <v>SINAPI 89907</v>
          </cell>
        </row>
        <row r="4788">
          <cell r="A4788" t="str">
            <v>SINAPI 89908</v>
          </cell>
        </row>
        <row r="4789">
          <cell r="A4789" t="str">
            <v>SINAPI 89911</v>
          </cell>
        </row>
        <row r="4790">
          <cell r="A4790" t="str">
            <v>SINAPI 89912</v>
          </cell>
        </row>
        <row r="4791">
          <cell r="A4791" t="str">
            <v>SINAPI 89913</v>
          </cell>
        </row>
        <row r="4792">
          <cell r="A4792" t="str">
            <v>SINAPI 89921</v>
          </cell>
        </row>
        <row r="4793">
          <cell r="A4793" t="str">
            <v>SINAPI 89922</v>
          </cell>
        </row>
        <row r="4794">
          <cell r="A4794" t="str">
            <v>SINAPI 89923</v>
          </cell>
        </row>
        <row r="4795">
          <cell r="A4795" t="str">
            <v>SINAPI 89924</v>
          </cell>
        </row>
        <row r="4796">
          <cell r="A4796" t="str">
            <v>SINAPI 89925</v>
          </cell>
        </row>
        <row r="4797">
          <cell r="A4797" t="str">
            <v>SINAPI 89926</v>
          </cell>
        </row>
        <row r="4798">
          <cell r="A4798" t="str">
            <v>SINAPI 89929</v>
          </cell>
        </row>
        <row r="4799">
          <cell r="A4799" t="str">
            <v>SINAPI 89930</v>
          </cell>
        </row>
        <row r="4800">
          <cell r="A4800" t="str">
            <v>SINAPI 89931</v>
          </cell>
        </row>
        <row r="4801">
          <cell r="A4801" t="str">
            <v>SINAPI 89939</v>
          </cell>
        </row>
        <row r="4802">
          <cell r="A4802" t="str">
            <v>SINAPI 89940</v>
          </cell>
        </row>
        <row r="4803">
          <cell r="A4803" t="str">
            <v>SINAPI 89941</v>
          </cell>
        </row>
        <row r="4804">
          <cell r="A4804" t="str">
            <v>SINAPI 89942</v>
          </cell>
        </row>
        <row r="4805">
          <cell r="A4805" t="str">
            <v>SINAPI 89943</v>
          </cell>
        </row>
        <row r="4806">
          <cell r="A4806" t="str">
            <v>SINAPI 89944</v>
          </cell>
        </row>
        <row r="4807">
          <cell r="A4807" t="str">
            <v>SINAPI 89947</v>
          </cell>
        </row>
        <row r="4808">
          <cell r="A4808" t="str">
            <v>SINAPI 89948</v>
          </cell>
        </row>
        <row r="4809">
          <cell r="A4809" t="str">
            <v>SINAPI 89949</v>
          </cell>
        </row>
        <row r="4810">
          <cell r="A4810" t="str">
            <v>SINAPI 96520</v>
          </cell>
        </row>
        <row r="4811">
          <cell r="A4811" t="str">
            <v>SINAPI 96521</v>
          </cell>
        </row>
        <row r="4812">
          <cell r="A4812" t="str">
            <v>SINAPI 96522</v>
          </cell>
        </row>
        <row r="4813">
          <cell r="A4813" t="str">
            <v>SINAPI 96523</v>
          </cell>
        </row>
        <row r="4814">
          <cell r="A4814" t="str">
            <v>SINAPI 96524</v>
          </cell>
        </row>
        <row r="4815">
          <cell r="A4815" t="str">
            <v>SINAPI 96525</v>
          </cell>
        </row>
        <row r="4816">
          <cell r="A4816" t="str">
            <v>SINAPI 96526</v>
          </cell>
        </row>
        <row r="4817">
          <cell r="A4817" t="str">
            <v>SINAPI 96527</v>
          </cell>
        </row>
        <row r="4818">
          <cell r="A4818" t="str">
            <v>SINAPI 96528</v>
          </cell>
        </row>
        <row r="4819">
          <cell r="A4819" t="str">
            <v>SINAPI 98116</v>
          </cell>
        </row>
        <row r="4820">
          <cell r="A4820" t="str">
            <v>SINAPI 98117</v>
          </cell>
        </row>
        <row r="4821">
          <cell r="A4821" t="str">
            <v>SINAPI 98118</v>
          </cell>
        </row>
        <row r="4822">
          <cell r="A4822" t="str">
            <v>SINAPI 98119</v>
          </cell>
        </row>
        <row r="4823">
          <cell r="A4823" t="str">
            <v>SINAPI 72915</v>
          </cell>
        </row>
        <row r="4824">
          <cell r="A4824" t="str">
            <v>SINAPI 72917</v>
          </cell>
        </row>
        <row r="4825">
          <cell r="A4825" t="str">
            <v>SINAPI 72918</v>
          </cell>
        </row>
        <row r="4826">
          <cell r="A4826" t="str">
            <v>SINAPI 73965/9</v>
          </cell>
        </row>
        <row r="4827">
          <cell r="A4827" t="str">
            <v>SINAPI 79506/2</v>
          </cell>
        </row>
        <row r="4828">
          <cell r="A4828" t="str">
            <v>SINAPI 83343</v>
          </cell>
        </row>
        <row r="4829">
          <cell r="A4829" t="str">
            <v>SINAPI 90082</v>
          </cell>
        </row>
        <row r="4830">
          <cell r="A4830" t="str">
            <v>SINAPI 90084</v>
          </cell>
        </row>
        <row r="4831">
          <cell r="A4831" t="str">
            <v>SINAPI 90085</v>
          </cell>
        </row>
        <row r="4832">
          <cell r="A4832" t="str">
            <v>SINAPI 90086</v>
          </cell>
        </row>
        <row r="4833">
          <cell r="A4833" t="str">
            <v>SINAPI 90087</v>
          </cell>
        </row>
        <row r="4834">
          <cell r="A4834" t="str">
            <v>SINAPI 90088</v>
          </cell>
        </row>
        <row r="4835">
          <cell r="A4835" t="str">
            <v>SINAPI 90090</v>
          </cell>
        </row>
        <row r="4836">
          <cell r="A4836" t="str">
            <v>SINAPI 90091</v>
          </cell>
        </row>
        <row r="4837">
          <cell r="A4837" t="str">
            <v>SINAPI 90092</v>
          </cell>
        </row>
        <row r="4838">
          <cell r="A4838" t="str">
            <v>SINAPI 90093</v>
          </cell>
        </row>
        <row r="4839">
          <cell r="A4839" t="str">
            <v>SINAPI 90094</v>
          </cell>
        </row>
        <row r="4840">
          <cell r="A4840" t="str">
            <v>SINAPI 90095</v>
          </cell>
        </row>
        <row r="4841">
          <cell r="A4841" t="str">
            <v>SINAPI 90096</v>
          </cell>
        </row>
        <row r="4842">
          <cell r="A4842" t="str">
            <v>SINAPI 90098</v>
          </cell>
        </row>
        <row r="4843">
          <cell r="A4843" t="str">
            <v>SINAPI 90099</v>
          </cell>
        </row>
        <row r="4844">
          <cell r="A4844" t="str">
            <v>SINAPI 90100</v>
          </cell>
        </row>
        <row r="4845">
          <cell r="A4845" t="str">
            <v>SINAPI 90101</v>
          </cell>
        </row>
        <row r="4846">
          <cell r="A4846" t="str">
            <v>SINAPI 90102</v>
          </cell>
        </row>
        <row r="4847">
          <cell r="A4847" t="str">
            <v>SINAPI 90105</v>
          </cell>
        </row>
        <row r="4848">
          <cell r="A4848" t="str">
            <v>SINAPI 90106</v>
          </cell>
        </row>
        <row r="4849">
          <cell r="A4849" t="str">
            <v>SINAPI 90107</v>
          </cell>
        </row>
        <row r="4850">
          <cell r="A4850" t="str">
            <v>SINAPI 90108</v>
          </cell>
        </row>
        <row r="4851">
          <cell r="A4851" t="str">
            <v>SINAPI 93358</v>
          </cell>
        </row>
        <row r="4852">
          <cell r="A4852" t="str">
            <v>SINAPI 79482</v>
          </cell>
        </row>
        <row r="4853">
          <cell r="A4853" t="str">
            <v>SINAPI 94304</v>
          </cell>
        </row>
        <row r="4854">
          <cell r="A4854" t="str">
            <v>SINAPI 94305</v>
          </cell>
        </row>
        <row r="4855">
          <cell r="A4855" t="str">
            <v>SINAPI 94306</v>
          </cell>
        </row>
        <row r="4856">
          <cell r="A4856" t="str">
            <v>SINAPI 94307</v>
          </cell>
        </row>
        <row r="4857">
          <cell r="A4857" t="str">
            <v>SINAPI 94308</v>
          </cell>
        </row>
        <row r="4858">
          <cell r="A4858" t="str">
            <v>SINAPI 94309</v>
          </cell>
        </row>
        <row r="4859">
          <cell r="A4859" t="str">
            <v>SINAPI 94310</v>
          </cell>
        </row>
        <row r="4860">
          <cell r="A4860" t="str">
            <v>SINAPI 94315</v>
          </cell>
        </row>
        <row r="4861">
          <cell r="A4861" t="str">
            <v>SINAPI 94316</v>
          </cell>
        </row>
        <row r="4862">
          <cell r="A4862" t="str">
            <v>SINAPI 94317</v>
          </cell>
        </row>
        <row r="4863">
          <cell r="A4863" t="str">
            <v>SINAPI 94318</v>
          </cell>
        </row>
        <row r="4864">
          <cell r="A4864" t="str">
            <v>SINAPI 94319</v>
          </cell>
        </row>
        <row r="4865">
          <cell r="A4865" t="str">
            <v>SINAPI 94327</v>
          </cell>
        </row>
        <row r="4866">
          <cell r="A4866" t="str">
            <v>SINAPI 94328</v>
          </cell>
        </row>
        <row r="4867">
          <cell r="A4867" t="str">
            <v>SINAPI 94329</v>
          </cell>
        </row>
        <row r="4868">
          <cell r="A4868" t="str">
            <v>SINAPI 94330</v>
          </cell>
        </row>
        <row r="4869">
          <cell r="A4869" t="str">
            <v>SINAPI 94331</v>
          </cell>
        </row>
        <row r="4870">
          <cell r="A4870" t="str">
            <v>SINAPI 94332</v>
          </cell>
        </row>
        <row r="4871">
          <cell r="A4871" t="str">
            <v>SINAPI 94333</v>
          </cell>
        </row>
        <row r="4872">
          <cell r="A4872" t="str">
            <v>SINAPI 94338</v>
          </cell>
        </row>
        <row r="4873">
          <cell r="A4873" t="str">
            <v>SINAPI 94339</v>
          </cell>
        </row>
        <row r="4874">
          <cell r="A4874" t="str">
            <v>SINAPI 94340</v>
          </cell>
        </row>
        <row r="4875">
          <cell r="A4875" t="str">
            <v>SINAPI 94341</v>
          </cell>
        </row>
        <row r="4876">
          <cell r="A4876" t="str">
            <v>SINAPI 94342</v>
          </cell>
        </row>
        <row r="4877">
          <cell r="A4877" t="str">
            <v>SINAPI 96385</v>
          </cell>
        </row>
        <row r="4878">
          <cell r="A4878" t="str">
            <v>SINAPI 96386</v>
          </cell>
        </row>
        <row r="4879">
          <cell r="A4879" t="str">
            <v>SINAPI 83346</v>
          </cell>
        </row>
        <row r="4880">
          <cell r="A4880" t="str">
            <v>SINAPI 93360</v>
          </cell>
        </row>
        <row r="4881">
          <cell r="A4881" t="str">
            <v>SINAPI 93361</v>
          </cell>
        </row>
        <row r="4882">
          <cell r="A4882" t="str">
            <v>SINAPI 93362</v>
          </cell>
        </row>
        <row r="4883">
          <cell r="A4883" t="str">
            <v>SINAPI 93363</v>
          </cell>
        </row>
        <row r="4884">
          <cell r="A4884" t="str">
            <v>SINAPI 93364</v>
          </cell>
        </row>
        <row r="4885">
          <cell r="A4885" t="str">
            <v>SINAPI 93365</v>
          </cell>
        </row>
        <row r="4886">
          <cell r="A4886" t="str">
            <v>SINAPI 93366</v>
          </cell>
        </row>
        <row r="4887">
          <cell r="A4887" t="str">
            <v>SINAPI 93367</v>
          </cell>
        </row>
        <row r="4888">
          <cell r="A4888" t="str">
            <v>SINAPI 93368</v>
          </cell>
        </row>
        <row r="4889">
          <cell r="A4889" t="str">
            <v>SINAPI 93369</v>
          </cell>
        </row>
        <row r="4890">
          <cell r="A4890" t="str">
            <v>SINAPI 93370</v>
          </cell>
        </row>
        <row r="4891">
          <cell r="A4891" t="str">
            <v>SINAPI 93371</v>
          </cell>
        </row>
        <row r="4892">
          <cell r="A4892" t="str">
            <v>SINAPI 93372</v>
          </cell>
        </row>
        <row r="4893">
          <cell r="A4893" t="str">
            <v>SINAPI 93373</v>
          </cell>
        </row>
        <row r="4894">
          <cell r="A4894" t="str">
            <v>SINAPI 93374</v>
          </cell>
        </row>
        <row r="4895">
          <cell r="A4895" t="str">
            <v>SINAPI 93375</v>
          </cell>
        </row>
        <row r="4896">
          <cell r="A4896" t="str">
            <v>SINAPI 93376</v>
          </cell>
        </row>
        <row r="4897">
          <cell r="A4897" t="str">
            <v>SINAPI 93377</v>
          </cell>
        </row>
        <row r="4898">
          <cell r="A4898" t="str">
            <v>SINAPI 93378</v>
          </cell>
        </row>
        <row r="4899">
          <cell r="A4899" t="str">
            <v>SINAPI 93379</v>
          </cell>
        </row>
        <row r="4900">
          <cell r="A4900" t="str">
            <v>SINAPI 93380</v>
          </cell>
        </row>
        <row r="4901">
          <cell r="A4901" t="str">
            <v>SINAPI 93381</v>
          </cell>
        </row>
        <row r="4902">
          <cell r="A4902" t="str">
            <v>SINAPI 93382</v>
          </cell>
        </row>
        <row r="4903">
          <cell r="A4903" t="str">
            <v>SINAPI 96995</v>
          </cell>
        </row>
        <row r="4904">
          <cell r="A4904" t="str">
            <v>SINAPI 72838</v>
          </cell>
        </row>
        <row r="4905">
          <cell r="A4905" t="str">
            <v>SINAPI 72839</v>
          </cell>
        </row>
        <row r="4906">
          <cell r="A4906" t="str">
            <v>SINAPI 72840</v>
          </cell>
        </row>
        <row r="4907">
          <cell r="A4907" t="str">
            <v>SINAPI 72844</v>
          </cell>
        </row>
        <row r="4908">
          <cell r="A4908" t="str">
            <v>SINAPI 72845</v>
          </cell>
        </row>
        <row r="4909">
          <cell r="A4909" t="str">
            <v>SINAPI 72846</v>
          </cell>
        </row>
        <row r="4910">
          <cell r="A4910" t="str">
            <v>SINAPI 72847</v>
          </cell>
        </row>
        <row r="4911">
          <cell r="A4911" t="str">
            <v>SINAPI 72848</v>
          </cell>
        </row>
        <row r="4912">
          <cell r="A4912" t="str">
            <v>SINAPI 72849</v>
          </cell>
        </row>
        <row r="4913">
          <cell r="A4913" t="str">
            <v>SINAPI 72850</v>
          </cell>
        </row>
        <row r="4914">
          <cell r="A4914" t="str">
            <v>SINAPI 72882</v>
          </cell>
        </row>
        <row r="4915">
          <cell r="A4915" t="str">
            <v>SINAPI 72883</v>
          </cell>
        </row>
        <row r="4916">
          <cell r="A4916" t="str">
            <v>SINAPI 72884</v>
          </cell>
        </row>
        <row r="4917">
          <cell r="A4917" t="str">
            <v>SINAPI 72888</v>
          </cell>
        </row>
        <row r="4918">
          <cell r="A4918" t="str">
            <v>SINAPI 72890</v>
          </cell>
        </row>
        <row r="4919">
          <cell r="A4919" t="str">
            <v>SINAPI 72891</v>
          </cell>
        </row>
        <row r="4920">
          <cell r="A4920" t="str">
            <v>SINAPI 72892</v>
          </cell>
        </row>
        <row r="4921">
          <cell r="A4921" t="str">
            <v>SINAPI 72893</v>
          </cell>
        </row>
        <row r="4922">
          <cell r="A4922" t="str">
            <v>SINAPI 72894</v>
          </cell>
        </row>
        <row r="4923">
          <cell r="A4923" t="str">
            <v>SINAPI 72895</v>
          </cell>
        </row>
        <row r="4924">
          <cell r="A4924" t="str">
            <v>SINAPI 72897</v>
          </cell>
        </row>
        <row r="4925">
          <cell r="A4925" t="str">
            <v>SINAPI 72898</v>
          </cell>
        </row>
        <row r="4926">
          <cell r="A4926" t="str">
            <v>SINAPI 72899</v>
          </cell>
        </row>
        <row r="4927">
          <cell r="A4927" t="str">
            <v>SINAPI 72900</v>
          </cell>
        </row>
        <row r="4928">
          <cell r="A4928" t="str">
            <v>SINAPI 74010/1</v>
          </cell>
        </row>
        <row r="4929">
          <cell r="A4929" t="str">
            <v>SINAPI 83356</v>
          </cell>
        </row>
        <row r="4930">
          <cell r="A4930" t="str">
            <v>SINAPI 83358</v>
          </cell>
        </row>
        <row r="4931">
          <cell r="A4931" t="str">
            <v>SINAPI 95303</v>
          </cell>
        </row>
        <row r="4932">
          <cell r="A4932" t="str">
            <v>SINAPI 97912</v>
          </cell>
        </row>
        <row r="4933">
          <cell r="A4933" t="str">
            <v>SINAPI 97913</v>
          </cell>
        </row>
        <row r="4934">
          <cell r="A4934" t="str">
            <v>SINAPI 97914</v>
          </cell>
        </row>
        <row r="4935">
          <cell r="A4935" t="str">
            <v>SINAPI 97915</v>
          </cell>
        </row>
        <row r="4936">
          <cell r="A4936" t="str">
            <v>SINAPI 97916</v>
          </cell>
        </row>
        <row r="4937">
          <cell r="A4937" t="str">
            <v>SINAPI 97917</v>
          </cell>
        </row>
        <row r="4938">
          <cell r="A4938" t="str">
            <v>SINAPI 97918</v>
          </cell>
        </row>
        <row r="4939">
          <cell r="A4939" t="str">
            <v>SINAPI 97919</v>
          </cell>
        </row>
        <row r="4940">
          <cell r="A4940" t="str">
            <v>SINAPI 94097</v>
          </cell>
        </row>
        <row r="4941">
          <cell r="A4941" t="str">
            <v>SINAPI 94098</v>
          </cell>
        </row>
        <row r="4942">
          <cell r="A4942" t="str">
            <v>SINAPI 94099</v>
          </cell>
        </row>
        <row r="4943">
          <cell r="A4943" t="str">
            <v>SINAPI 94100</v>
          </cell>
        </row>
        <row r="4944">
          <cell r="A4944" t="str">
            <v>SINAPI 94102</v>
          </cell>
        </row>
        <row r="4945">
          <cell r="A4945" t="str">
            <v>SINAPI 94103</v>
          </cell>
        </row>
        <row r="4946">
          <cell r="A4946" t="str">
            <v>SINAPI 94104</v>
          </cell>
        </row>
        <row r="4947">
          <cell r="A4947" t="str">
            <v>SINAPI 94105</v>
          </cell>
        </row>
        <row r="4948">
          <cell r="A4948" t="str">
            <v>SINAPI 94106</v>
          </cell>
        </row>
        <row r="4949">
          <cell r="A4949" t="str">
            <v>SINAPI 94107</v>
          </cell>
        </row>
        <row r="4950">
          <cell r="A4950" t="str">
            <v>SINAPI 94108</v>
          </cell>
        </row>
        <row r="4951">
          <cell r="A4951" t="str">
            <v>SINAPI 94110</v>
          </cell>
        </row>
        <row r="4952">
          <cell r="A4952" t="str">
            <v>SINAPI 94111</v>
          </cell>
        </row>
        <row r="4953">
          <cell r="A4953" t="str">
            <v>SINAPI 94112</v>
          </cell>
        </row>
        <row r="4954">
          <cell r="A4954" t="str">
            <v>SINAPI 94113</v>
          </cell>
        </row>
        <row r="4955">
          <cell r="A4955" t="str">
            <v>SINAPI 94114</v>
          </cell>
        </row>
        <row r="4956">
          <cell r="A4956" t="str">
            <v>SINAPI 94115</v>
          </cell>
        </row>
        <row r="4957">
          <cell r="A4957" t="str">
            <v>SINAPI 94116</v>
          </cell>
        </row>
        <row r="4958">
          <cell r="A4958" t="str">
            <v>SINAPI 94117</v>
          </cell>
        </row>
        <row r="4959">
          <cell r="A4959" t="str">
            <v>SINAPI 94118</v>
          </cell>
        </row>
        <row r="4960">
          <cell r="A4960" t="str">
            <v>SINAPI 6514</v>
          </cell>
        </row>
        <row r="4961">
          <cell r="A4961" t="str">
            <v>SINAPI 88549</v>
          </cell>
        </row>
        <row r="4962">
          <cell r="A4962" t="str">
            <v>SINAPI 41721</v>
          </cell>
        </row>
        <row r="4963">
          <cell r="A4963" t="str">
            <v>SINAPI 41722</v>
          </cell>
        </row>
        <row r="4964">
          <cell r="A4964" t="str">
            <v>SINAPI 74005/1</v>
          </cell>
        </row>
        <row r="4965">
          <cell r="A4965" t="str">
            <v>SINAPI 74005/2</v>
          </cell>
        </row>
        <row r="4966">
          <cell r="A4966" t="str">
            <v>SINAPI 74034/1</v>
          </cell>
        </row>
        <row r="4967">
          <cell r="A4967" t="str">
            <v>SINAPI 83344</v>
          </cell>
        </row>
        <row r="4968">
          <cell r="A4968" t="str">
            <v>SINAPI 95606</v>
          </cell>
        </row>
        <row r="4969">
          <cell r="A4969" t="str">
            <v>SINAPI 72131</v>
          </cell>
        </row>
        <row r="4970">
          <cell r="A4970" t="str">
            <v>SINAPI 72132</v>
          </cell>
        </row>
        <row r="4971">
          <cell r="A4971" t="str">
            <v>SINAPI 72133</v>
          </cell>
        </row>
        <row r="4972">
          <cell r="A4972" t="str">
            <v>SINAPI 87471</v>
          </cell>
        </row>
        <row r="4973">
          <cell r="A4973" t="str">
            <v>SINAPI 87472</v>
          </cell>
        </row>
        <row r="4974">
          <cell r="A4974" t="str">
            <v>SINAPI 87473</v>
          </cell>
        </row>
        <row r="4975">
          <cell r="A4975" t="str">
            <v>SINAPI 87474</v>
          </cell>
        </row>
        <row r="4976">
          <cell r="A4976" t="str">
            <v>SINAPI 87475</v>
          </cell>
        </row>
        <row r="4977">
          <cell r="A4977" t="str">
            <v>SINAPI 87476</v>
          </cell>
        </row>
        <row r="4978">
          <cell r="A4978" t="str">
            <v>SINAPI 87477</v>
          </cell>
        </row>
        <row r="4979">
          <cell r="A4979" t="str">
            <v>SINAPI 87478</v>
          </cell>
        </row>
        <row r="4980">
          <cell r="A4980" t="str">
            <v>SINAPI 87479</v>
          </cell>
        </row>
        <row r="4981">
          <cell r="A4981" t="str">
            <v>SINAPI 87480</v>
          </cell>
        </row>
        <row r="4982">
          <cell r="A4982" t="str">
            <v>SINAPI 87481</v>
          </cell>
        </row>
        <row r="4983">
          <cell r="A4983" t="str">
            <v>SINAPI 87482</v>
          </cell>
        </row>
        <row r="4984">
          <cell r="A4984" t="str">
            <v>SINAPI 87483</v>
          </cell>
        </row>
        <row r="4985">
          <cell r="A4985" t="str">
            <v>SINAPI 87484</v>
          </cell>
        </row>
        <row r="4986">
          <cell r="A4986" t="str">
            <v>SINAPI 87485</v>
          </cell>
        </row>
        <row r="4987">
          <cell r="A4987" t="str">
            <v>SINAPI 87487</v>
          </cell>
        </row>
        <row r="4988">
          <cell r="A4988" t="str">
            <v>SINAPI 87488</v>
          </cell>
        </row>
        <row r="4989">
          <cell r="A4989" t="str">
            <v>SINAPI 87489</v>
          </cell>
        </row>
        <row r="4990">
          <cell r="A4990" t="str">
            <v>SINAPI 87490</v>
          </cell>
        </row>
        <row r="4991">
          <cell r="A4991" t="str">
            <v>SINAPI 87491</v>
          </cell>
        </row>
        <row r="4992">
          <cell r="A4992" t="str">
            <v>SINAPI 87492</v>
          </cell>
        </row>
        <row r="4993">
          <cell r="A4993" t="str">
            <v>SINAPI 87493</v>
          </cell>
        </row>
        <row r="4994">
          <cell r="A4994" t="str">
            <v>SINAPI 87494</v>
          </cell>
        </row>
        <row r="4995">
          <cell r="A4995" t="str">
            <v>SINAPI 87495</v>
          </cell>
        </row>
        <row r="4996">
          <cell r="A4996" t="str">
            <v>SINAPI 87496</v>
          </cell>
        </row>
        <row r="4997">
          <cell r="A4997" t="str">
            <v>SINAPI 87497</v>
          </cell>
        </row>
        <row r="4998">
          <cell r="A4998" t="str">
            <v>SINAPI 87498</v>
          </cell>
        </row>
        <row r="4999">
          <cell r="A4999" t="str">
            <v>SINAPI 87499</v>
          </cell>
        </row>
        <row r="5000">
          <cell r="A5000" t="str">
            <v>SINAPI 87500</v>
          </cell>
        </row>
        <row r="5001">
          <cell r="A5001" t="str">
            <v>SINAPI 87501</v>
          </cell>
        </row>
        <row r="5002">
          <cell r="A5002" t="str">
            <v>SINAPI 87502</v>
          </cell>
        </row>
        <row r="5003">
          <cell r="A5003" t="str">
            <v>SINAPI 87503</v>
          </cell>
        </row>
        <row r="5004">
          <cell r="A5004" t="str">
            <v>SINAPI 87504</v>
          </cell>
        </row>
        <row r="5005">
          <cell r="A5005" t="str">
            <v>SINAPI 87505</v>
          </cell>
        </row>
        <row r="5006">
          <cell r="A5006" t="str">
            <v>SINAPI 87506</v>
          </cell>
        </row>
        <row r="5007">
          <cell r="A5007" t="str">
            <v>SINAPI 87507</v>
          </cell>
        </row>
        <row r="5008">
          <cell r="A5008" t="str">
            <v>SINAPI 87508</v>
          </cell>
        </row>
        <row r="5009">
          <cell r="A5009" t="str">
            <v>SINAPI 87509</v>
          </cell>
        </row>
        <row r="5010">
          <cell r="A5010" t="str">
            <v>SINAPI 87510</v>
          </cell>
        </row>
        <row r="5011">
          <cell r="A5011" t="str">
            <v>SINAPI 87511</v>
          </cell>
        </row>
        <row r="5012">
          <cell r="A5012" t="str">
            <v>SINAPI 87512</v>
          </cell>
        </row>
        <row r="5013">
          <cell r="A5013" t="str">
            <v>SINAPI 87513</v>
          </cell>
        </row>
        <row r="5014">
          <cell r="A5014" t="str">
            <v>SINAPI 87514</v>
          </cell>
        </row>
        <row r="5015">
          <cell r="A5015" t="str">
            <v>SINAPI 87515</v>
          </cell>
        </row>
        <row r="5016">
          <cell r="A5016" t="str">
            <v>SINAPI 87516</v>
          </cell>
        </row>
        <row r="5017">
          <cell r="A5017" t="str">
            <v>SINAPI 87517</v>
          </cell>
        </row>
        <row r="5018">
          <cell r="A5018" t="str">
            <v>SINAPI 87518</v>
          </cell>
        </row>
        <row r="5019">
          <cell r="A5019" t="str">
            <v>SINAPI 87519</v>
          </cell>
        </row>
        <row r="5020">
          <cell r="A5020" t="str">
            <v>SINAPI 87520</v>
          </cell>
        </row>
        <row r="5021">
          <cell r="A5021" t="str">
            <v>SINAPI 87521</v>
          </cell>
        </row>
        <row r="5022">
          <cell r="A5022" t="str">
            <v>SINAPI 87522</v>
          </cell>
        </row>
        <row r="5023">
          <cell r="A5023" t="str">
            <v>SINAPI 87523</v>
          </cell>
        </row>
        <row r="5024">
          <cell r="A5024" t="str">
            <v>SINAPI 87524</v>
          </cell>
        </row>
        <row r="5025">
          <cell r="A5025" t="str">
            <v>SINAPI 87525</v>
          </cell>
        </row>
        <row r="5026">
          <cell r="A5026" t="str">
            <v>SINAPI 87526</v>
          </cell>
        </row>
        <row r="5027">
          <cell r="A5027" t="str">
            <v>SINAPI 89043</v>
          </cell>
        </row>
        <row r="5028">
          <cell r="A5028" t="str">
            <v>SINAPI 89168</v>
          </cell>
        </row>
        <row r="5029">
          <cell r="A5029" t="str">
            <v>SINAPI 89977</v>
          </cell>
        </row>
        <row r="5030">
          <cell r="A5030" t="str">
            <v>SINAPI 90112</v>
          </cell>
        </row>
        <row r="5031">
          <cell r="A5031" t="str">
            <v>SINAPI 95474</v>
          </cell>
        </row>
        <row r="5032">
          <cell r="A5032" t="str">
            <v>SINAPI 89282</v>
          </cell>
        </row>
        <row r="5033">
          <cell r="A5033" t="str">
            <v>SINAPI 89283</v>
          </cell>
        </row>
        <row r="5034">
          <cell r="A5034" t="str">
            <v>SINAPI 89284</v>
          </cell>
        </row>
        <row r="5035">
          <cell r="A5035" t="str">
            <v>SINAPI 89285</v>
          </cell>
        </row>
        <row r="5036">
          <cell r="A5036" t="str">
            <v>SINAPI 89286</v>
          </cell>
        </row>
        <row r="5037">
          <cell r="A5037" t="str">
            <v>SINAPI 89287</v>
          </cell>
        </row>
        <row r="5038">
          <cell r="A5038" t="str">
            <v>SINAPI 89288</v>
          </cell>
        </row>
        <row r="5039">
          <cell r="A5039" t="str">
            <v>SINAPI 89289</v>
          </cell>
        </row>
        <row r="5040">
          <cell r="A5040" t="str">
            <v>SINAPI 89290</v>
          </cell>
        </row>
        <row r="5041">
          <cell r="A5041" t="str">
            <v>SINAPI 89291</v>
          </cell>
        </row>
        <row r="5042">
          <cell r="A5042" t="str">
            <v>SINAPI 89292</v>
          </cell>
        </row>
        <row r="5043">
          <cell r="A5043" t="str">
            <v>SINAPI 89293</v>
          </cell>
        </row>
        <row r="5044">
          <cell r="A5044" t="str">
            <v>SINAPI 89294</v>
          </cell>
        </row>
        <row r="5045">
          <cell r="A5045" t="str">
            <v>SINAPI 89295</v>
          </cell>
        </row>
        <row r="5046">
          <cell r="A5046" t="str">
            <v>SINAPI 89296</v>
          </cell>
        </row>
        <row r="5047">
          <cell r="A5047" t="str">
            <v>SINAPI 89297</v>
          </cell>
        </row>
        <row r="5048">
          <cell r="A5048" t="str">
            <v>SINAPI 89298</v>
          </cell>
        </row>
        <row r="5049">
          <cell r="A5049" t="str">
            <v>SINAPI 89299</v>
          </cell>
        </row>
        <row r="5050">
          <cell r="A5050" t="str">
            <v>SINAPI 89300</v>
          </cell>
        </row>
        <row r="5051">
          <cell r="A5051" t="str">
            <v>SINAPI 89301</v>
          </cell>
        </row>
        <row r="5052">
          <cell r="A5052" t="str">
            <v>SINAPI 89302</v>
          </cell>
        </row>
        <row r="5053">
          <cell r="A5053" t="str">
            <v>SINAPI 89303</v>
          </cell>
        </row>
        <row r="5054">
          <cell r="A5054" t="str">
            <v>SINAPI 89304</v>
          </cell>
        </row>
        <row r="5055">
          <cell r="A5055" t="str">
            <v>SINAPI 89305</v>
          </cell>
        </row>
        <row r="5056">
          <cell r="A5056" t="str">
            <v>SINAPI 89306</v>
          </cell>
        </row>
        <row r="5057">
          <cell r="A5057" t="str">
            <v>SINAPI 89307</v>
          </cell>
        </row>
        <row r="5058">
          <cell r="A5058" t="str">
            <v>SINAPI 89308</v>
          </cell>
        </row>
        <row r="5059">
          <cell r="A5059" t="str">
            <v>SINAPI 89309</v>
          </cell>
        </row>
        <row r="5060">
          <cell r="A5060" t="str">
            <v>SINAPI 89310</v>
          </cell>
        </row>
        <row r="5061">
          <cell r="A5061" t="str">
            <v>SINAPI 89311</v>
          </cell>
        </row>
        <row r="5062">
          <cell r="A5062" t="str">
            <v>SINAPI 89312</v>
          </cell>
        </row>
        <row r="5063">
          <cell r="A5063" t="str">
            <v>SINAPI 89313</v>
          </cell>
        </row>
        <row r="5064">
          <cell r="A5064" t="str">
            <v>SINAPI 95465</v>
          </cell>
        </row>
        <row r="5065">
          <cell r="A5065" t="str">
            <v>SINAPI 87447</v>
          </cell>
        </row>
        <row r="5066">
          <cell r="A5066" t="str">
            <v>SINAPI 87448</v>
          </cell>
        </row>
        <row r="5067">
          <cell r="A5067" t="str">
            <v>SINAPI 87449</v>
          </cell>
        </row>
        <row r="5068">
          <cell r="A5068" t="str">
            <v>SINAPI 87450</v>
          </cell>
        </row>
        <row r="5069">
          <cell r="A5069" t="str">
            <v>SINAPI 87451</v>
          </cell>
        </row>
        <row r="5070">
          <cell r="A5070" t="str">
            <v>SINAPI 87452</v>
          </cell>
        </row>
        <row r="5071">
          <cell r="A5071" t="str">
            <v>SINAPI 87453</v>
          </cell>
        </row>
        <row r="5072">
          <cell r="A5072" t="str">
            <v>SINAPI 87454</v>
          </cell>
        </row>
        <row r="5073">
          <cell r="A5073" t="str">
            <v>SINAPI 87455</v>
          </cell>
        </row>
        <row r="5074">
          <cell r="A5074" t="str">
            <v>SINAPI 87456</v>
          </cell>
        </row>
        <row r="5075">
          <cell r="A5075" t="str">
            <v>SINAPI 87457</v>
          </cell>
        </row>
        <row r="5076">
          <cell r="A5076" t="str">
            <v>SINAPI 87458</v>
          </cell>
        </row>
        <row r="5077">
          <cell r="A5077" t="str">
            <v>SINAPI 87459</v>
          </cell>
        </row>
        <row r="5078">
          <cell r="A5078" t="str">
            <v>SINAPI 87460</v>
          </cell>
        </row>
        <row r="5079">
          <cell r="A5079" t="str">
            <v>SINAPI 87461</v>
          </cell>
        </row>
        <row r="5080">
          <cell r="A5080" t="str">
            <v>SINAPI 87462</v>
          </cell>
        </row>
        <row r="5081">
          <cell r="A5081" t="str">
            <v>SINAPI 87463</v>
          </cell>
        </row>
        <row r="5082">
          <cell r="A5082" t="str">
            <v>SINAPI 87464</v>
          </cell>
        </row>
        <row r="5083">
          <cell r="A5083" t="str">
            <v>SINAPI 87465</v>
          </cell>
        </row>
        <row r="5084">
          <cell r="A5084" t="str">
            <v>SINAPI 87466</v>
          </cell>
        </row>
        <row r="5085">
          <cell r="A5085" t="str">
            <v>SINAPI 87467</v>
          </cell>
        </row>
        <row r="5086">
          <cell r="A5086" t="str">
            <v>SINAPI 87468</v>
          </cell>
        </row>
        <row r="5087">
          <cell r="A5087" t="str">
            <v>SINAPI 87469</v>
          </cell>
        </row>
        <row r="5088">
          <cell r="A5088" t="str">
            <v>SINAPI 87470</v>
          </cell>
        </row>
        <row r="5089">
          <cell r="A5089" t="str">
            <v>SINAPI 89044</v>
          </cell>
        </row>
        <row r="5090">
          <cell r="A5090" t="str">
            <v>SINAPI 89169</v>
          </cell>
        </row>
        <row r="5091">
          <cell r="A5091" t="str">
            <v>SINAPI 89978</v>
          </cell>
        </row>
        <row r="5092">
          <cell r="A5092" t="str">
            <v>SINAPI 73937/1</v>
          </cell>
        </row>
        <row r="5093">
          <cell r="A5093" t="str">
            <v>SINAPI 73937/3</v>
          </cell>
        </row>
        <row r="5094">
          <cell r="A5094" t="str">
            <v>SINAPI 73937/5</v>
          </cell>
        </row>
        <row r="5095">
          <cell r="A5095" t="str">
            <v>SINAPI 89453</v>
          </cell>
        </row>
        <row r="5096">
          <cell r="A5096" t="str">
            <v>SINAPI 89454</v>
          </cell>
        </row>
        <row r="5097">
          <cell r="A5097" t="str">
            <v>SINAPI 89455</v>
          </cell>
        </row>
        <row r="5098">
          <cell r="A5098" t="str">
            <v>SINAPI 89456</v>
          </cell>
        </row>
        <row r="5099">
          <cell r="A5099" t="str">
            <v>SINAPI 89457</v>
          </cell>
        </row>
        <row r="5100">
          <cell r="A5100" t="str">
            <v>SINAPI 89458</v>
          </cell>
        </row>
        <row r="5101">
          <cell r="A5101" t="str">
            <v>SINAPI 89459</v>
          </cell>
        </row>
        <row r="5102">
          <cell r="A5102" t="str">
            <v>SINAPI 89460</v>
          </cell>
        </row>
        <row r="5103">
          <cell r="A5103" t="str">
            <v>SINAPI 89462</v>
          </cell>
        </row>
        <row r="5104">
          <cell r="A5104" t="str">
            <v>SINAPI 89463</v>
          </cell>
        </row>
        <row r="5105">
          <cell r="A5105" t="str">
            <v>SINAPI 89464</v>
          </cell>
        </row>
        <row r="5106">
          <cell r="A5106" t="str">
            <v>SINAPI 89465</v>
          </cell>
        </row>
        <row r="5107">
          <cell r="A5107" t="str">
            <v>SINAPI 89466</v>
          </cell>
        </row>
        <row r="5108">
          <cell r="A5108" t="str">
            <v>SINAPI 89467</v>
          </cell>
        </row>
        <row r="5109">
          <cell r="A5109" t="str">
            <v>SINAPI 89468</v>
          </cell>
        </row>
        <row r="5110">
          <cell r="A5110" t="str">
            <v>SINAPI 89469</v>
          </cell>
        </row>
        <row r="5111">
          <cell r="A5111" t="str">
            <v>SINAPI 89470</v>
          </cell>
        </row>
        <row r="5112">
          <cell r="A5112" t="str">
            <v>SINAPI 89471</v>
          </cell>
        </row>
        <row r="5113">
          <cell r="A5113" t="str">
            <v>SINAPI 89472</v>
          </cell>
        </row>
        <row r="5114">
          <cell r="A5114" t="str">
            <v>SINAPI 89473</v>
          </cell>
        </row>
        <row r="5115">
          <cell r="A5115" t="str">
            <v>SINAPI 89474</v>
          </cell>
        </row>
        <row r="5116">
          <cell r="A5116" t="str">
            <v>SINAPI 89475</v>
          </cell>
        </row>
        <row r="5117">
          <cell r="A5117" t="str">
            <v>SINAPI 89476</v>
          </cell>
        </row>
        <row r="5118">
          <cell r="A5118" t="str">
            <v>SINAPI 89477</v>
          </cell>
        </row>
        <row r="5119">
          <cell r="A5119" t="str">
            <v>SINAPI 89478</v>
          </cell>
        </row>
        <row r="5120">
          <cell r="A5120" t="str">
            <v>SINAPI 89479</v>
          </cell>
        </row>
        <row r="5121">
          <cell r="A5121" t="str">
            <v>SINAPI 89480</v>
          </cell>
        </row>
        <row r="5122">
          <cell r="A5122" t="str">
            <v>SINAPI 89483</v>
          </cell>
        </row>
        <row r="5123">
          <cell r="A5123" t="str">
            <v>SINAPI 89484</v>
          </cell>
        </row>
        <row r="5124">
          <cell r="A5124" t="str">
            <v>SINAPI 89486</v>
          </cell>
        </row>
        <row r="5125">
          <cell r="A5125" t="str">
            <v>SINAPI 89487</v>
          </cell>
        </row>
        <row r="5126">
          <cell r="A5126" t="str">
            <v>SINAPI 89488</v>
          </cell>
        </row>
        <row r="5127">
          <cell r="A5127" t="str">
            <v>SINAPI 91815</v>
          </cell>
        </row>
        <row r="5128">
          <cell r="A5128" t="str">
            <v>SINAPI 91816</v>
          </cell>
        </row>
        <row r="5129">
          <cell r="A5129" t="str">
            <v>SINAPI 72139</v>
          </cell>
        </row>
        <row r="5130">
          <cell r="A5130" t="str">
            <v>SINAPI 72175</v>
          </cell>
        </row>
        <row r="5131">
          <cell r="A5131" t="str">
            <v>SINAPI 72176</v>
          </cell>
        </row>
        <row r="5132">
          <cell r="A5132" t="str">
            <v>SINAPI 72178</v>
          </cell>
        </row>
        <row r="5133">
          <cell r="A5133" t="str">
            <v>SINAPI 72179</v>
          </cell>
        </row>
        <row r="5134">
          <cell r="A5134" t="str">
            <v>SINAPI 72180</v>
          </cell>
        </row>
        <row r="5135">
          <cell r="A5135" t="str">
            <v>SINAPI 72181</v>
          </cell>
        </row>
        <row r="5136">
          <cell r="A5136" t="str">
            <v>SINAPI 73774/1</v>
          </cell>
        </row>
        <row r="5137">
          <cell r="A5137" t="str">
            <v>SINAPI 73909/1</v>
          </cell>
        </row>
        <row r="5138">
          <cell r="A5138" t="str">
            <v>SINAPI 74229/1</v>
          </cell>
        </row>
        <row r="5139">
          <cell r="A5139" t="str">
            <v>SINAPI 79627</v>
          </cell>
        </row>
        <row r="5140">
          <cell r="A5140" t="str">
            <v>SINAPI 96358</v>
          </cell>
        </row>
        <row r="5141">
          <cell r="A5141" t="str">
            <v>SINAPI 96359</v>
          </cell>
        </row>
        <row r="5142">
          <cell r="A5142" t="str">
            <v>SINAPI 96360</v>
          </cell>
        </row>
        <row r="5143">
          <cell r="A5143" t="str">
            <v>SINAPI 96361</v>
          </cell>
        </row>
        <row r="5144">
          <cell r="A5144" t="str">
            <v>SINAPI 96362</v>
          </cell>
        </row>
        <row r="5145">
          <cell r="A5145" t="str">
            <v>SINAPI 96363</v>
          </cell>
        </row>
        <row r="5146">
          <cell r="A5146" t="str">
            <v>SINAPI 96364</v>
          </cell>
        </row>
        <row r="5147">
          <cell r="A5147" t="str">
            <v>SINAPI 96365</v>
          </cell>
        </row>
        <row r="5148">
          <cell r="A5148" t="str">
            <v>SINAPI 96366</v>
          </cell>
        </row>
        <row r="5149">
          <cell r="A5149" t="str">
            <v>SINAPI 96367</v>
          </cell>
        </row>
        <row r="5150">
          <cell r="A5150" t="str">
            <v>SINAPI 96368</v>
          </cell>
        </row>
        <row r="5151">
          <cell r="A5151" t="str">
            <v>SINAPI 96369</v>
          </cell>
        </row>
        <row r="5152">
          <cell r="A5152" t="str">
            <v>SINAPI 96370</v>
          </cell>
        </row>
        <row r="5153">
          <cell r="A5153" t="str">
            <v>SINAPI 96371</v>
          </cell>
        </row>
        <row r="5154">
          <cell r="A5154" t="str">
            <v>SINAPI 96372</v>
          </cell>
        </row>
        <row r="5155">
          <cell r="A5155" t="str">
            <v>SINAPI 96373</v>
          </cell>
        </row>
        <row r="5156">
          <cell r="A5156" t="str">
            <v>SINAPI 96374</v>
          </cell>
        </row>
        <row r="5157">
          <cell r="A5157" t="str">
            <v>SINAPI 73863/1</v>
          </cell>
        </row>
        <row r="5158">
          <cell r="A5158" t="str">
            <v>SINAPI 73863/2</v>
          </cell>
        </row>
        <row r="5159">
          <cell r="A5159" t="str">
            <v>SINAPI 73790/2</v>
          </cell>
        </row>
        <row r="5160">
          <cell r="A5160" t="str">
            <v>SINAPI 73790/4</v>
          </cell>
        </row>
        <row r="5161">
          <cell r="A5161" t="str">
            <v>SINAPI 83694</v>
          </cell>
        </row>
        <row r="5162">
          <cell r="A5162" t="str">
            <v>SINAPI 83695/1</v>
          </cell>
        </row>
        <row r="5163">
          <cell r="A5163" t="str">
            <v>SINAPI 83771</v>
          </cell>
        </row>
        <row r="5164">
          <cell r="A5164" t="str">
            <v>SINAPI 92970</v>
          </cell>
        </row>
        <row r="5165">
          <cell r="A5165" t="str">
            <v>SINAPI 72916</v>
          </cell>
        </row>
        <row r="5166">
          <cell r="A5166" t="str">
            <v>SINAPI 72919</v>
          </cell>
        </row>
        <row r="5167">
          <cell r="A5167" t="str">
            <v>SINAPI 72922</v>
          </cell>
        </row>
        <row r="5168">
          <cell r="A5168" t="str">
            <v>SINAPI 72923</v>
          </cell>
        </row>
        <row r="5169">
          <cell r="A5169" t="str">
            <v>SINAPI 72924</v>
          </cell>
        </row>
        <row r="5170">
          <cell r="A5170" t="str">
            <v>SINAPI 72961</v>
          </cell>
        </row>
        <row r="5171">
          <cell r="A5171" t="str">
            <v>SINAPI 96387</v>
          </cell>
        </row>
        <row r="5172">
          <cell r="A5172" t="str">
            <v>SINAPI 96388</v>
          </cell>
        </row>
        <row r="5173">
          <cell r="A5173" t="str">
            <v>SINAPI 96389</v>
          </cell>
        </row>
        <row r="5174">
          <cell r="A5174" t="str">
            <v>SINAPI 96390</v>
          </cell>
        </row>
        <row r="5175">
          <cell r="A5175" t="str">
            <v>SINAPI 96391</v>
          </cell>
        </row>
        <row r="5176">
          <cell r="A5176" t="str">
            <v>SINAPI 96392</v>
          </cell>
        </row>
        <row r="5177">
          <cell r="A5177" t="str">
            <v>SINAPI 96396</v>
          </cell>
        </row>
        <row r="5178">
          <cell r="A5178" t="str">
            <v>SINAPI 96397</v>
          </cell>
        </row>
        <row r="5179">
          <cell r="A5179" t="str">
            <v>SINAPI 96398</v>
          </cell>
        </row>
        <row r="5180">
          <cell r="A5180" t="str">
            <v>SINAPI 96399</v>
          </cell>
        </row>
        <row r="5181">
          <cell r="A5181" t="str">
            <v>SINAPI 96400</v>
          </cell>
        </row>
        <row r="5182">
          <cell r="A5182" t="str">
            <v>SINAPI 96401</v>
          </cell>
        </row>
        <row r="5183">
          <cell r="A5183" t="str">
            <v>SINAPI 96402</v>
          </cell>
        </row>
        <row r="5184">
          <cell r="A5184" t="str">
            <v>SINAPI 72799</v>
          </cell>
        </row>
        <row r="5185">
          <cell r="A5185" t="str">
            <v>SINAPI 72942</v>
          </cell>
        </row>
        <row r="5186">
          <cell r="A5186" t="str">
            <v>SINAPI 72943</v>
          </cell>
        </row>
        <row r="5187">
          <cell r="A5187" t="str">
            <v>SINAPI 72972</v>
          </cell>
        </row>
        <row r="5188">
          <cell r="A5188" t="str">
            <v>SINAPI 72973</v>
          </cell>
        </row>
        <row r="5189">
          <cell r="A5189" t="str">
            <v>SINAPI 72974</v>
          </cell>
        </row>
        <row r="5190">
          <cell r="A5190" t="str">
            <v>SINAPI 72975</v>
          </cell>
        </row>
        <row r="5191">
          <cell r="A5191" t="str">
            <v>SINAPI 72978</v>
          </cell>
        </row>
        <row r="5192">
          <cell r="A5192" t="str">
            <v>SINAPI 72979</v>
          </cell>
        </row>
        <row r="5193">
          <cell r="A5193" t="str">
            <v>SINAPI 73760/1</v>
          </cell>
        </row>
        <row r="5194">
          <cell r="A5194" t="str">
            <v>SINAPI 73849/1</v>
          </cell>
        </row>
        <row r="5195">
          <cell r="A5195" t="str">
            <v>SINAPI 73849/2</v>
          </cell>
        </row>
        <row r="5196">
          <cell r="A5196" t="str">
            <v>SINAPI 92391</v>
          </cell>
        </row>
        <row r="5197">
          <cell r="A5197" t="str">
            <v>SINAPI 92392</v>
          </cell>
        </row>
        <row r="5198">
          <cell r="A5198" t="str">
            <v>SINAPI 92393</v>
          </cell>
        </row>
        <row r="5199">
          <cell r="A5199" t="str">
            <v>SINAPI 92394</v>
          </cell>
        </row>
        <row r="5200">
          <cell r="A5200" t="str">
            <v>SINAPI 92395</v>
          </cell>
        </row>
        <row r="5201">
          <cell r="A5201" t="str">
            <v>SINAPI 92396</v>
          </cell>
        </row>
        <row r="5202">
          <cell r="A5202" t="str">
            <v>SINAPI 92397</v>
          </cell>
        </row>
        <row r="5203">
          <cell r="A5203" t="str">
            <v>SINAPI 92398</v>
          </cell>
        </row>
        <row r="5204">
          <cell r="A5204" t="str">
            <v>SINAPI 92399</v>
          </cell>
        </row>
        <row r="5205">
          <cell r="A5205" t="str">
            <v>SINAPI 92400</v>
          </cell>
        </row>
        <row r="5206">
          <cell r="A5206" t="str">
            <v>SINAPI 92401</v>
          </cell>
        </row>
        <row r="5207">
          <cell r="A5207" t="str">
            <v>SINAPI 92402</v>
          </cell>
        </row>
        <row r="5208">
          <cell r="A5208" t="str">
            <v>SINAPI 92403</v>
          </cell>
        </row>
        <row r="5209">
          <cell r="A5209" t="str">
            <v>SINAPI 92404</v>
          </cell>
        </row>
        <row r="5210">
          <cell r="A5210" t="str">
            <v>SINAPI 92405</v>
          </cell>
        </row>
        <row r="5211">
          <cell r="A5211" t="str">
            <v>SINAPI 92406</v>
          </cell>
        </row>
        <row r="5212">
          <cell r="A5212" t="str">
            <v>SINAPI 92407</v>
          </cell>
        </row>
        <row r="5213">
          <cell r="A5213" t="str">
            <v>SINAPI 93679</v>
          </cell>
        </row>
        <row r="5214">
          <cell r="A5214" t="str">
            <v>SINAPI 93680</v>
          </cell>
        </row>
        <row r="5215">
          <cell r="A5215" t="str">
            <v>SINAPI 93681</v>
          </cell>
        </row>
        <row r="5216">
          <cell r="A5216" t="str">
            <v>SINAPI 93682</v>
          </cell>
        </row>
        <row r="5217">
          <cell r="A5217" t="str">
            <v>SINAPI 97114</v>
          </cell>
        </row>
        <row r="5218">
          <cell r="A5218" t="str">
            <v>SINAPI 97115</v>
          </cell>
        </row>
        <row r="5219">
          <cell r="A5219" t="str">
            <v>SINAPI 97120</v>
          </cell>
        </row>
        <row r="5220">
          <cell r="A5220" t="str">
            <v>SINAPI 97802</v>
          </cell>
        </row>
        <row r="5221">
          <cell r="A5221" t="str">
            <v>SINAPI 97803</v>
          </cell>
        </row>
        <row r="5222">
          <cell r="A5222" t="str">
            <v>SINAPI 97805</v>
          </cell>
        </row>
        <row r="5223">
          <cell r="A5223" t="str">
            <v>SINAPI 97806</v>
          </cell>
        </row>
        <row r="5224">
          <cell r="A5224" t="str">
            <v>SINAPI 97807</v>
          </cell>
        </row>
        <row r="5225">
          <cell r="A5225" t="str">
            <v>SINAPI 97809</v>
          </cell>
        </row>
        <row r="5226">
          <cell r="A5226" t="str">
            <v>SINAPI 97810</v>
          </cell>
        </row>
        <row r="5227">
          <cell r="A5227" t="str">
            <v>SINAPI 97811</v>
          </cell>
        </row>
        <row r="5228">
          <cell r="A5228" t="str">
            <v>SINAPI 97813</v>
          </cell>
        </row>
        <row r="5229">
          <cell r="A5229" t="str">
            <v>SINAPI 97814</v>
          </cell>
        </row>
        <row r="5230">
          <cell r="A5230" t="str">
            <v>SINAPI 97816</v>
          </cell>
        </row>
        <row r="5231">
          <cell r="A5231" t="str">
            <v>SINAPI 97817</v>
          </cell>
        </row>
        <row r="5232">
          <cell r="A5232" t="str">
            <v>SINAPI 97818</v>
          </cell>
        </row>
        <row r="5233">
          <cell r="A5233" t="str">
            <v>SINAPI 97820</v>
          </cell>
        </row>
        <row r="5234">
          <cell r="A5234" t="str">
            <v>SINAPI 97821</v>
          </cell>
        </row>
        <row r="5235">
          <cell r="A5235" t="str">
            <v>SINAPI 97822</v>
          </cell>
        </row>
        <row r="5236">
          <cell r="A5236" t="str">
            <v>SINAPI 72947</v>
          </cell>
        </row>
        <row r="5237">
          <cell r="A5237" t="str">
            <v>SINAPI 83693</v>
          </cell>
        </row>
        <row r="5238">
          <cell r="A5238" t="str">
            <v>SINAPI 73770/1</v>
          </cell>
        </row>
        <row r="5239">
          <cell r="A5239" t="str">
            <v>SINAPI 73770/2</v>
          </cell>
        </row>
        <row r="5240">
          <cell r="A5240" t="str">
            <v>SINAPI 83696/1</v>
          </cell>
        </row>
        <row r="5241">
          <cell r="A5241" t="str">
            <v>SINAPI 72962</v>
          </cell>
        </row>
        <row r="5242">
          <cell r="A5242" t="str">
            <v>SINAPI 72963</v>
          </cell>
        </row>
        <row r="5243">
          <cell r="A5243" t="str">
            <v>SINAPI 73759/2</v>
          </cell>
        </row>
        <row r="5244">
          <cell r="A5244" t="str">
            <v>SINAPI 95990</v>
          </cell>
        </row>
        <row r="5245">
          <cell r="A5245" t="str">
            <v>SINAPI 95992</v>
          </cell>
        </row>
        <row r="5246">
          <cell r="A5246" t="str">
            <v>SINAPI 95993</v>
          </cell>
        </row>
        <row r="5247">
          <cell r="A5247" t="str">
            <v>SINAPI 95994</v>
          </cell>
        </row>
        <row r="5248">
          <cell r="A5248" t="str">
            <v>SINAPI 95995</v>
          </cell>
        </row>
        <row r="5249">
          <cell r="A5249" t="str">
            <v>SINAPI 95996</v>
          </cell>
        </row>
        <row r="5250">
          <cell r="A5250" t="str">
            <v>SINAPI 95997</v>
          </cell>
        </row>
        <row r="5251">
          <cell r="A5251" t="str">
            <v>SINAPI 95998</v>
          </cell>
        </row>
        <row r="5252">
          <cell r="A5252" t="str">
            <v>SINAPI 95999</v>
          </cell>
        </row>
        <row r="5253">
          <cell r="A5253" t="str">
            <v>SINAPI 96000</v>
          </cell>
        </row>
        <row r="5254">
          <cell r="A5254" t="str">
            <v>SINAPI 96001</v>
          </cell>
        </row>
        <row r="5255">
          <cell r="A5255" t="str">
            <v>SINAPI 96002</v>
          </cell>
        </row>
        <row r="5256">
          <cell r="A5256" t="str">
            <v>SINAPI 96393</v>
          </cell>
        </row>
        <row r="5257">
          <cell r="A5257" t="str">
            <v>SINAPI 96394</v>
          </cell>
        </row>
        <row r="5258">
          <cell r="A5258" t="str">
            <v>SINAPI 96395</v>
          </cell>
        </row>
        <row r="5259">
          <cell r="A5259" t="str">
            <v>SINAPI 73445</v>
          </cell>
        </row>
        <row r="5260">
          <cell r="A5260" t="str">
            <v>SINAPI 73446</v>
          </cell>
        </row>
        <row r="5261">
          <cell r="A5261" t="str">
            <v>SINAPI 74133/1</v>
          </cell>
        </row>
        <row r="5262">
          <cell r="A5262" t="str">
            <v>SINAPI 74133/2</v>
          </cell>
        </row>
        <row r="5263">
          <cell r="A5263" t="str">
            <v>SINAPI 79462</v>
          </cell>
        </row>
        <row r="5264">
          <cell r="A5264" t="str">
            <v>SINAPI 79494/1</v>
          </cell>
        </row>
        <row r="5265">
          <cell r="A5265" t="str">
            <v>SINAPI 84651</v>
          </cell>
        </row>
        <row r="5266">
          <cell r="A5266" t="str">
            <v>SINAPI 88411</v>
          </cell>
        </row>
        <row r="5267">
          <cell r="A5267" t="str">
            <v>SINAPI 88412</v>
          </cell>
        </row>
        <row r="5268">
          <cell r="A5268" t="str">
            <v>SINAPI 88413</v>
          </cell>
        </row>
        <row r="5269">
          <cell r="A5269" t="str">
            <v>SINAPI 88414</v>
          </cell>
        </row>
        <row r="5270">
          <cell r="A5270" t="str">
            <v>SINAPI 88415</v>
          </cell>
        </row>
        <row r="5271">
          <cell r="A5271" t="str">
            <v>SINAPI 88416</v>
          </cell>
        </row>
        <row r="5272">
          <cell r="A5272" t="str">
            <v>SINAPI 88417</v>
          </cell>
        </row>
        <row r="5273">
          <cell r="A5273" t="str">
            <v>SINAPI 88420</v>
          </cell>
        </row>
        <row r="5274">
          <cell r="A5274" t="str">
            <v>SINAPI 88421</v>
          </cell>
        </row>
        <row r="5275">
          <cell r="A5275" t="str">
            <v>SINAPI 88423</v>
          </cell>
        </row>
        <row r="5276">
          <cell r="A5276" t="str">
            <v>SINAPI 88424</v>
          </cell>
        </row>
        <row r="5277">
          <cell r="A5277" t="str">
            <v>SINAPI 88426</v>
          </cell>
        </row>
        <row r="5278">
          <cell r="A5278" t="str">
            <v>SINAPI 88428</v>
          </cell>
        </row>
        <row r="5279">
          <cell r="A5279" t="str">
            <v>SINAPI 88429</v>
          </cell>
        </row>
        <row r="5280">
          <cell r="A5280" t="str">
            <v>SINAPI 88431</v>
          </cell>
        </row>
        <row r="5281">
          <cell r="A5281" t="str">
            <v>SINAPI 88432</v>
          </cell>
        </row>
        <row r="5282">
          <cell r="A5282" t="str">
            <v>SINAPI 88482</v>
          </cell>
        </row>
        <row r="5283">
          <cell r="A5283" t="str">
            <v>SINAPI 88483</v>
          </cell>
        </row>
        <row r="5284">
          <cell r="A5284" t="str">
            <v>SINAPI 88484</v>
          </cell>
        </row>
        <row r="5285">
          <cell r="A5285" t="str">
            <v>SINAPI 88485</v>
          </cell>
        </row>
        <row r="5286">
          <cell r="A5286" t="str">
            <v>SINAPI 88486</v>
          </cell>
        </row>
        <row r="5287">
          <cell r="A5287" t="str">
            <v>SINAPI 88487</v>
          </cell>
        </row>
        <row r="5288">
          <cell r="A5288" t="str">
            <v>SINAPI 88488</v>
          </cell>
        </row>
        <row r="5289">
          <cell r="A5289" t="str">
            <v>SINAPI 88489</v>
          </cell>
        </row>
        <row r="5290">
          <cell r="A5290" t="str">
            <v>SINAPI 88490</v>
          </cell>
        </row>
        <row r="5291">
          <cell r="A5291" t="str">
            <v>SINAPI 88491</v>
          </cell>
        </row>
        <row r="5292">
          <cell r="A5292" t="str">
            <v>SINAPI 88492</v>
          </cell>
        </row>
        <row r="5293">
          <cell r="A5293" t="str">
            <v>SINAPI 88493</v>
          </cell>
        </row>
        <row r="5294">
          <cell r="A5294" t="str">
            <v>SINAPI 88494</v>
          </cell>
        </row>
        <row r="5295">
          <cell r="A5295" t="str">
            <v>SINAPI 88495</v>
          </cell>
        </row>
        <row r="5296">
          <cell r="A5296" t="str">
            <v>SINAPI 88496</v>
          </cell>
        </row>
        <row r="5297">
          <cell r="A5297" t="str">
            <v>SINAPI 88497</v>
          </cell>
        </row>
        <row r="5298">
          <cell r="A5298" t="str">
            <v>SINAPI 95305</v>
          </cell>
        </row>
        <row r="5299">
          <cell r="A5299" t="str">
            <v>SINAPI 95306</v>
          </cell>
        </row>
        <row r="5300">
          <cell r="A5300" t="str">
            <v>SINAPI 95622</v>
          </cell>
        </row>
        <row r="5301">
          <cell r="A5301" t="str">
            <v>SINAPI 95623</v>
          </cell>
        </row>
        <row r="5302">
          <cell r="A5302" t="str">
            <v>SINAPI 95624</v>
          </cell>
        </row>
        <row r="5303">
          <cell r="A5303" t="str">
            <v>SINAPI 95625</v>
          </cell>
        </row>
        <row r="5304">
          <cell r="A5304" t="str">
            <v>SINAPI 95626</v>
          </cell>
        </row>
        <row r="5305">
          <cell r="A5305" t="str">
            <v>SINAPI 96126</v>
          </cell>
        </row>
        <row r="5306">
          <cell r="A5306" t="str">
            <v>SINAPI 96127</v>
          </cell>
        </row>
        <row r="5307">
          <cell r="A5307" t="str">
            <v>SINAPI 96128</v>
          </cell>
        </row>
        <row r="5308">
          <cell r="A5308" t="str">
            <v>SINAPI 96129</v>
          </cell>
        </row>
        <row r="5309">
          <cell r="A5309" t="str">
            <v>SINAPI 96130</v>
          </cell>
        </row>
        <row r="5310">
          <cell r="A5310" t="str">
            <v>SINAPI 96131</v>
          </cell>
        </row>
        <row r="5311">
          <cell r="A5311" t="str">
            <v>SINAPI 96132</v>
          </cell>
        </row>
        <row r="5312">
          <cell r="A5312" t="str">
            <v>SINAPI 96133</v>
          </cell>
        </row>
        <row r="5313">
          <cell r="A5313" t="str">
            <v>SINAPI 96134</v>
          </cell>
        </row>
        <row r="5314">
          <cell r="A5314" t="str">
            <v>SINAPI 96135</v>
          </cell>
        </row>
        <row r="5315">
          <cell r="A5315" t="str">
            <v>SINAPI 79460</v>
          </cell>
        </row>
        <row r="5316">
          <cell r="A5316" t="str">
            <v>SINAPI 79465</v>
          </cell>
        </row>
        <row r="5317">
          <cell r="A5317" t="str">
            <v>SINAPI 79514/1</v>
          </cell>
        </row>
        <row r="5318">
          <cell r="A5318" t="str">
            <v>SINAPI 84647</v>
          </cell>
        </row>
        <row r="5319">
          <cell r="A5319" t="str">
            <v>SINAPI 84656</v>
          </cell>
        </row>
        <row r="5320">
          <cell r="A5320" t="str">
            <v>SINAPI 6082</v>
          </cell>
        </row>
        <row r="5321">
          <cell r="A5321" t="str">
            <v>SINAPI 40905</v>
          </cell>
        </row>
        <row r="5322">
          <cell r="A5322" t="str">
            <v>SINAPI 73739/1</v>
          </cell>
        </row>
        <row r="5323">
          <cell r="A5323" t="str">
            <v>SINAPI 74065/1</v>
          </cell>
        </row>
        <row r="5324">
          <cell r="A5324" t="str">
            <v>SINAPI 74065/2</v>
          </cell>
        </row>
        <row r="5325">
          <cell r="A5325" t="str">
            <v>SINAPI 74065/3</v>
          </cell>
        </row>
        <row r="5326">
          <cell r="A5326" t="str">
            <v>SINAPI 79463</v>
          </cell>
        </row>
        <row r="5327">
          <cell r="A5327" t="str">
            <v>SINAPI 79464</v>
          </cell>
        </row>
        <row r="5328">
          <cell r="A5328" t="str">
            <v>SINAPI 79466</v>
          </cell>
        </row>
        <row r="5329">
          <cell r="A5329" t="str">
            <v>SINAPI 79497/1</v>
          </cell>
        </row>
        <row r="5330">
          <cell r="A5330" t="str">
            <v>SINAPI 84645</v>
          </cell>
        </row>
        <row r="5331">
          <cell r="A5331" t="str">
            <v>SINAPI 84657</v>
          </cell>
        </row>
        <row r="5332">
          <cell r="A5332" t="str">
            <v>SINAPI 84659</v>
          </cell>
        </row>
        <row r="5333">
          <cell r="A5333" t="str">
            <v>SINAPI 84679</v>
          </cell>
        </row>
        <row r="5334">
          <cell r="A5334" t="str">
            <v>SINAPI 95464</v>
          </cell>
        </row>
        <row r="5335">
          <cell r="A5335" t="str">
            <v>SINAPI 73794/1</v>
          </cell>
        </row>
        <row r="5336">
          <cell r="A5336" t="str">
            <v>SINAPI 73865/1</v>
          </cell>
        </row>
        <row r="5337">
          <cell r="A5337" t="str">
            <v>SINAPI 73924/1</v>
          </cell>
        </row>
        <row r="5338">
          <cell r="A5338" t="str">
            <v>SINAPI 73924/2</v>
          </cell>
        </row>
        <row r="5339">
          <cell r="A5339" t="str">
            <v>SINAPI 73924/3</v>
          </cell>
        </row>
        <row r="5340">
          <cell r="A5340" t="str">
            <v>SINAPI 74064/1</v>
          </cell>
        </row>
        <row r="5341">
          <cell r="A5341" t="str">
            <v>SINAPI 74064/2</v>
          </cell>
        </row>
        <row r="5342">
          <cell r="A5342" t="str">
            <v>SINAPI 74145/1</v>
          </cell>
        </row>
        <row r="5343">
          <cell r="A5343" t="str">
            <v>SINAPI 79498/1</v>
          </cell>
        </row>
        <row r="5344">
          <cell r="A5344" t="str">
            <v>SINAPI 79515/1</v>
          </cell>
        </row>
        <row r="5345">
          <cell r="A5345" t="str">
            <v>SINAPI 84660</v>
          </cell>
        </row>
        <row r="5346">
          <cell r="A5346" t="str">
            <v>SINAPI 84661</v>
          </cell>
        </row>
        <row r="5347">
          <cell r="A5347" t="str">
            <v>SINAPI 84662</v>
          </cell>
        </row>
        <row r="5348">
          <cell r="A5348" t="str">
            <v>SINAPI 95468</v>
          </cell>
        </row>
        <row r="5349">
          <cell r="A5349" t="str">
            <v>SINAPI 41595</v>
          </cell>
        </row>
        <row r="5350">
          <cell r="A5350" t="str">
            <v>SINAPI 73978/1</v>
          </cell>
        </row>
        <row r="5351">
          <cell r="A5351" t="str">
            <v>SINAPI 74245/1</v>
          </cell>
        </row>
        <row r="5352">
          <cell r="A5352" t="str">
            <v>SINAPI 79467</v>
          </cell>
        </row>
        <row r="5353">
          <cell r="A5353" t="str">
            <v>SINAPI 79500/2</v>
          </cell>
        </row>
        <row r="5354">
          <cell r="A5354" t="str">
            <v>SINAPI 84663</v>
          </cell>
        </row>
        <row r="5355">
          <cell r="A5355" t="str">
            <v>SINAPI 84665</v>
          </cell>
        </row>
        <row r="5356">
          <cell r="A5356" t="str">
            <v>SINAPI 84666</v>
          </cell>
        </row>
        <row r="5357">
          <cell r="A5357" t="str">
            <v>SINAPI 75889</v>
          </cell>
        </row>
        <row r="5358">
          <cell r="A5358" t="str">
            <v>SINAPI 72191</v>
          </cell>
        </row>
        <row r="5359">
          <cell r="A5359" t="str">
            <v>SINAPI 73734/1</v>
          </cell>
        </row>
        <row r="5360">
          <cell r="A5360" t="str">
            <v>SINAPI 84181</v>
          </cell>
        </row>
        <row r="5361">
          <cell r="A5361" t="str">
            <v>SINAPI 87246</v>
          </cell>
        </row>
        <row r="5362">
          <cell r="A5362" t="str">
            <v>SINAPI 87247</v>
          </cell>
        </row>
        <row r="5363">
          <cell r="A5363" t="str">
            <v>SINAPI 87248</v>
          </cell>
        </row>
        <row r="5364">
          <cell r="A5364" t="str">
            <v>SINAPI 87249</v>
          </cell>
        </row>
        <row r="5365">
          <cell r="A5365" t="str">
            <v>SINAPI 87250</v>
          </cell>
        </row>
        <row r="5366">
          <cell r="A5366" t="str">
            <v>SINAPI 87251</v>
          </cell>
        </row>
        <row r="5367">
          <cell r="A5367" t="str">
            <v>SINAPI 87255</v>
          </cell>
        </row>
        <row r="5368">
          <cell r="A5368" t="str">
            <v>SINAPI 87256</v>
          </cell>
        </row>
        <row r="5369">
          <cell r="A5369" t="str">
            <v>SINAPI 87257</v>
          </cell>
        </row>
        <row r="5370">
          <cell r="A5370" t="str">
            <v>SINAPI 87258</v>
          </cell>
        </row>
        <row r="5371">
          <cell r="A5371" t="str">
            <v>SINAPI 87259</v>
          </cell>
        </row>
        <row r="5372">
          <cell r="A5372" t="str">
            <v>SINAPI 87260</v>
          </cell>
        </row>
        <row r="5373">
          <cell r="A5373" t="str">
            <v>SINAPI 87261</v>
          </cell>
        </row>
        <row r="5374">
          <cell r="A5374" t="str">
            <v>SINAPI 87262</v>
          </cell>
        </row>
        <row r="5375">
          <cell r="A5375" t="str">
            <v>SINAPI 87263</v>
          </cell>
        </row>
        <row r="5376">
          <cell r="A5376" t="str">
            <v>SINAPI 89046</v>
          </cell>
        </row>
        <row r="5377">
          <cell r="A5377" t="str">
            <v>SINAPI 89171</v>
          </cell>
        </row>
        <row r="5378">
          <cell r="A5378" t="str">
            <v>SINAPI 93389</v>
          </cell>
        </row>
        <row r="5379">
          <cell r="A5379" t="str">
            <v>SINAPI 93390</v>
          </cell>
        </row>
        <row r="5380">
          <cell r="A5380" t="str">
            <v>SINAPI 93391</v>
          </cell>
        </row>
        <row r="5381">
          <cell r="A5381" t="str">
            <v>SINAPI 73743/1</v>
          </cell>
        </row>
        <row r="5382">
          <cell r="A5382" t="str">
            <v>SINAPI 73921/2</v>
          </cell>
        </row>
        <row r="5383">
          <cell r="A5383" t="str">
            <v>SINAPI 84183</v>
          </cell>
        </row>
        <row r="5384">
          <cell r="A5384" t="str">
            <v>SINAPI 98670</v>
          </cell>
        </row>
        <row r="5385">
          <cell r="A5385" t="str">
            <v>SINAPI 98671</v>
          </cell>
        </row>
        <row r="5386">
          <cell r="A5386" t="str">
            <v>SINAPI 98672</v>
          </cell>
        </row>
        <row r="5387">
          <cell r="A5387" t="str">
            <v>SINAPI 98673</v>
          </cell>
        </row>
        <row r="5388">
          <cell r="A5388" t="str">
            <v>SINAPI 98679</v>
          </cell>
        </row>
        <row r="5389">
          <cell r="A5389" t="str">
            <v>SINAPI 98680</v>
          </cell>
        </row>
        <row r="5390">
          <cell r="A5390" t="str">
            <v>SINAPI 98681</v>
          </cell>
        </row>
        <row r="5391">
          <cell r="A5391" t="str">
            <v>SINAPI 98682</v>
          </cell>
        </row>
        <row r="5392">
          <cell r="A5392" t="str">
            <v>SINAPI 98685</v>
          </cell>
        </row>
        <row r="5393">
          <cell r="A5393" t="str">
            <v>SINAPI 98686</v>
          </cell>
        </row>
        <row r="5394">
          <cell r="A5394" t="str">
            <v>SINAPI 98688</v>
          </cell>
        </row>
        <row r="5395">
          <cell r="A5395" t="str">
            <v>SINAPI 98689</v>
          </cell>
        </row>
        <row r="5396">
          <cell r="A5396" t="str">
            <v>SINAPI 72187</v>
          </cell>
        </row>
        <row r="5397">
          <cell r="A5397" t="str">
            <v>SINAPI 72188</v>
          </cell>
        </row>
        <row r="5398">
          <cell r="A5398" t="str">
            <v>SINAPI 73876/1</v>
          </cell>
        </row>
        <row r="5399">
          <cell r="A5399" t="str">
            <v>SINAPI 84186</v>
          </cell>
        </row>
        <row r="5400">
          <cell r="A5400" t="str">
            <v>SINAPI 84187</v>
          </cell>
        </row>
        <row r="5401">
          <cell r="A5401" t="str">
            <v>SINAPI 72137</v>
          </cell>
        </row>
        <row r="5402">
          <cell r="A5402" t="str">
            <v>SINAPI 72815</v>
          </cell>
        </row>
        <row r="5403">
          <cell r="A5403" t="str">
            <v>SINAPI 84191</v>
          </cell>
        </row>
        <row r="5404">
          <cell r="A5404" t="str">
            <v>SINAPI 74111/1</v>
          </cell>
        </row>
        <row r="5405">
          <cell r="A5405" t="str">
            <v>SINAPI 98695</v>
          </cell>
        </row>
        <row r="5406">
          <cell r="A5406" t="str">
            <v>SINAPI 98697</v>
          </cell>
        </row>
        <row r="5407">
          <cell r="A5407" t="str">
            <v>SINAPI 73886/1</v>
          </cell>
        </row>
        <row r="5408">
          <cell r="A5408" t="str">
            <v>SINAPI 84162</v>
          </cell>
        </row>
        <row r="5409">
          <cell r="A5409" t="str">
            <v>SINAPI 88648</v>
          </cell>
        </row>
        <row r="5410">
          <cell r="A5410" t="str">
            <v>SINAPI 88649</v>
          </cell>
        </row>
        <row r="5411">
          <cell r="A5411" t="str">
            <v>SINAPI 88650</v>
          </cell>
        </row>
        <row r="5412">
          <cell r="A5412" t="str">
            <v>SINAPI 96467</v>
          </cell>
        </row>
        <row r="5413">
          <cell r="A5413" t="str">
            <v>SINAPI 73850/1</v>
          </cell>
        </row>
        <row r="5414">
          <cell r="A5414" t="str">
            <v>SINAPI 84168</v>
          </cell>
        </row>
        <row r="5415">
          <cell r="A5415" t="str">
            <v>SINAPI 68325</v>
          </cell>
        </row>
        <row r="5416">
          <cell r="A5416" t="str">
            <v>SINAPI 68333</v>
          </cell>
        </row>
        <row r="5417">
          <cell r="A5417" t="str">
            <v>SINAPI 72183</v>
          </cell>
        </row>
        <row r="5418">
          <cell r="A5418" t="str">
            <v>SINAPI 94990</v>
          </cell>
        </row>
        <row r="5419">
          <cell r="A5419" t="str">
            <v>SINAPI 94991</v>
          </cell>
        </row>
        <row r="5420">
          <cell r="A5420" t="str">
            <v>SINAPI 94992</v>
          </cell>
        </row>
        <row r="5421">
          <cell r="A5421" t="str">
            <v>SINAPI 94993</v>
          </cell>
        </row>
        <row r="5422">
          <cell r="A5422" t="str">
            <v>SINAPI 94994</v>
          </cell>
        </row>
        <row r="5423">
          <cell r="A5423" t="str">
            <v>SINAPI 94995</v>
          </cell>
        </row>
        <row r="5424">
          <cell r="A5424" t="str">
            <v>SINAPI 94996</v>
          </cell>
        </row>
        <row r="5425">
          <cell r="A5425" t="str">
            <v>SINAPI 94997</v>
          </cell>
        </row>
        <row r="5426">
          <cell r="A5426" t="str">
            <v>SINAPI 94998</v>
          </cell>
        </row>
        <row r="5427">
          <cell r="A5427" t="str">
            <v>SINAPI 94999</v>
          </cell>
        </row>
        <row r="5428">
          <cell r="A5428" t="str">
            <v>SINAPI 87620</v>
          </cell>
        </row>
        <row r="5429">
          <cell r="A5429" t="str">
            <v>SINAPI 87622</v>
          </cell>
        </row>
        <row r="5430">
          <cell r="A5430" t="str">
            <v>SINAPI 87623</v>
          </cell>
        </row>
        <row r="5431">
          <cell r="A5431" t="str">
            <v>SINAPI 87624</v>
          </cell>
        </row>
        <row r="5432">
          <cell r="A5432" t="str">
            <v>SINAPI 87630</v>
          </cell>
        </row>
        <row r="5433">
          <cell r="A5433" t="str">
            <v>SINAPI 87632</v>
          </cell>
        </row>
        <row r="5434">
          <cell r="A5434" t="str">
            <v>SINAPI 87633</v>
          </cell>
        </row>
        <row r="5435">
          <cell r="A5435" t="str">
            <v>SINAPI 87634</v>
          </cell>
        </row>
        <row r="5436">
          <cell r="A5436" t="str">
            <v>SINAPI 87640</v>
          </cell>
        </row>
        <row r="5437">
          <cell r="A5437" t="str">
            <v>SINAPI 87642</v>
          </cell>
        </row>
        <row r="5438">
          <cell r="A5438" t="str">
            <v>SINAPI 87643</v>
          </cell>
        </row>
        <row r="5439">
          <cell r="A5439" t="str">
            <v>SINAPI 87644</v>
          </cell>
        </row>
        <row r="5440">
          <cell r="A5440" t="str">
            <v>SINAPI 87680</v>
          </cell>
        </row>
        <row r="5441">
          <cell r="A5441" t="str">
            <v>SINAPI 87682</v>
          </cell>
        </row>
        <row r="5442">
          <cell r="A5442" t="str">
            <v>SINAPI 87683</v>
          </cell>
        </row>
        <row r="5443">
          <cell r="A5443" t="str">
            <v>SINAPI 87684</v>
          </cell>
        </row>
        <row r="5444">
          <cell r="A5444" t="str">
            <v>SINAPI 87690</v>
          </cell>
        </row>
        <row r="5445">
          <cell r="A5445" t="str">
            <v>SINAPI 87692</v>
          </cell>
        </row>
        <row r="5446">
          <cell r="A5446" t="str">
            <v>SINAPI 87693</v>
          </cell>
        </row>
        <row r="5447">
          <cell r="A5447" t="str">
            <v>SINAPI 87694</v>
          </cell>
        </row>
        <row r="5448">
          <cell r="A5448" t="str">
            <v>SINAPI 87700</v>
          </cell>
        </row>
        <row r="5449">
          <cell r="A5449" t="str">
            <v>SINAPI 87702</v>
          </cell>
        </row>
        <row r="5450">
          <cell r="A5450" t="str">
            <v>SINAPI 87703</v>
          </cell>
        </row>
        <row r="5451">
          <cell r="A5451" t="str">
            <v>SINAPI 87704</v>
          </cell>
        </row>
        <row r="5452">
          <cell r="A5452" t="str">
            <v>SINAPI 87735</v>
          </cell>
        </row>
        <row r="5453">
          <cell r="A5453" t="str">
            <v>SINAPI 87737</v>
          </cell>
        </row>
        <row r="5454">
          <cell r="A5454" t="str">
            <v>SINAPI 87738</v>
          </cell>
        </row>
        <row r="5455">
          <cell r="A5455" t="str">
            <v>SINAPI 87739</v>
          </cell>
        </row>
        <row r="5456">
          <cell r="A5456" t="str">
            <v>SINAPI 87745</v>
          </cell>
        </row>
        <row r="5457">
          <cell r="A5457" t="str">
            <v>SINAPI 87747</v>
          </cell>
        </row>
        <row r="5458">
          <cell r="A5458" t="str">
            <v>SINAPI 87748</v>
          </cell>
        </row>
        <row r="5459">
          <cell r="A5459" t="str">
            <v>SINAPI 87749</v>
          </cell>
        </row>
        <row r="5460">
          <cell r="A5460" t="str">
            <v>SINAPI 87755</v>
          </cell>
        </row>
        <row r="5461">
          <cell r="A5461" t="str">
            <v>SINAPI 87757</v>
          </cell>
        </row>
        <row r="5462">
          <cell r="A5462" t="str">
            <v>SINAPI 87758</v>
          </cell>
        </row>
        <row r="5463">
          <cell r="A5463" t="str">
            <v>SINAPI 87759</v>
          </cell>
        </row>
        <row r="5464">
          <cell r="A5464" t="str">
            <v>SINAPI 87765</v>
          </cell>
        </row>
        <row r="5465">
          <cell r="A5465" t="str">
            <v>SINAPI 87767</v>
          </cell>
        </row>
        <row r="5466">
          <cell r="A5466" t="str">
            <v>SINAPI 87768</v>
          </cell>
        </row>
        <row r="5467">
          <cell r="A5467" t="str">
            <v>SINAPI 87769</v>
          </cell>
        </row>
        <row r="5468">
          <cell r="A5468" t="str">
            <v>SINAPI 88470</v>
          </cell>
        </row>
        <row r="5469">
          <cell r="A5469" t="str">
            <v>SINAPI 88471</v>
          </cell>
        </row>
        <row r="5470">
          <cell r="A5470" t="str">
            <v>SINAPI 88472</v>
          </cell>
        </row>
        <row r="5471">
          <cell r="A5471" t="str">
            <v>SINAPI 88476</v>
          </cell>
        </row>
        <row r="5472">
          <cell r="A5472" t="str">
            <v>SINAPI 88477</v>
          </cell>
        </row>
        <row r="5473">
          <cell r="A5473" t="str">
            <v>SINAPI 88478</v>
          </cell>
        </row>
        <row r="5474">
          <cell r="A5474" t="str">
            <v>SINAPI 90900</v>
          </cell>
        </row>
        <row r="5475">
          <cell r="A5475" t="str">
            <v>SINAPI 90902</v>
          </cell>
        </row>
        <row r="5476">
          <cell r="A5476" t="str">
            <v>SINAPI 90903</v>
          </cell>
        </row>
        <row r="5477">
          <cell r="A5477" t="str">
            <v>SINAPI 90904</v>
          </cell>
        </row>
        <row r="5478">
          <cell r="A5478" t="str">
            <v>SINAPI 90910</v>
          </cell>
        </row>
        <row r="5479">
          <cell r="A5479" t="str">
            <v>SINAPI 90912</v>
          </cell>
        </row>
        <row r="5480">
          <cell r="A5480" t="str">
            <v>SINAPI 90913</v>
          </cell>
        </row>
        <row r="5481">
          <cell r="A5481" t="str">
            <v>SINAPI 90914</v>
          </cell>
        </row>
        <row r="5482">
          <cell r="A5482" t="str">
            <v>SINAPI 90920</v>
          </cell>
        </row>
        <row r="5483">
          <cell r="A5483" t="str">
            <v>SINAPI 90922</v>
          </cell>
        </row>
        <row r="5484">
          <cell r="A5484" t="str">
            <v>SINAPI 90923</v>
          </cell>
        </row>
        <row r="5485">
          <cell r="A5485" t="str">
            <v>SINAPI 90924</v>
          </cell>
        </row>
        <row r="5486">
          <cell r="A5486" t="str">
            <v>SINAPI 90930</v>
          </cell>
        </row>
        <row r="5487">
          <cell r="A5487" t="str">
            <v>SINAPI 90932</v>
          </cell>
        </row>
        <row r="5488">
          <cell r="A5488" t="str">
            <v>SINAPI 90933</v>
          </cell>
        </row>
        <row r="5489">
          <cell r="A5489" t="str">
            <v>SINAPI 90934</v>
          </cell>
        </row>
        <row r="5490">
          <cell r="A5490" t="str">
            <v>SINAPI 90940</v>
          </cell>
        </row>
        <row r="5491">
          <cell r="A5491" t="str">
            <v>SINAPI 90942</v>
          </cell>
        </row>
        <row r="5492">
          <cell r="A5492" t="str">
            <v>SINAPI 90943</v>
          </cell>
        </row>
        <row r="5493">
          <cell r="A5493" t="str">
            <v>SINAPI 90944</v>
          </cell>
        </row>
        <row r="5494">
          <cell r="A5494" t="str">
            <v>SINAPI 90950</v>
          </cell>
        </row>
        <row r="5495">
          <cell r="A5495" t="str">
            <v>SINAPI 90952</v>
          </cell>
        </row>
        <row r="5496">
          <cell r="A5496" t="str">
            <v>SINAPI 90953</v>
          </cell>
        </row>
        <row r="5497">
          <cell r="A5497" t="str">
            <v>SINAPI 90954</v>
          </cell>
        </row>
        <row r="5498">
          <cell r="A5498" t="str">
            <v>SINAPI 94438</v>
          </cell>
        </row>
        <row r="5499">
          <cell r="A5499" t="str">
            <v>SINAPI 94439</v>
          </cell>
        </row>
        <row r="5500">
          <cell r="A5500" t="str">
            <v>SINAPI 94779</v>
          </cell>
        </row>
        <row r="5501">
          <cell r="A5501" t="str">
            <v>SINAPI 94782</v>
          </cell>
        </row>
        <row r="5502">
          <cell r="A5502" t="str">
            <v>SINAPI 72190</v>
          </cell>
        </row>
        <row r="5503">
          <cell r="A5503" t="str">
            <v>SINAPI 87871</v>
          </cell>
        </row>
        <row r="5504">
          <cell r="A5504" t="str">
            <v>SINAPI 87872</v>
          </cell>
        </row>
        <row r="5505">
          <cell r="A5505" t="str">
            <v>SINAPI 87873</v>
          </cell>
        </row>
        <row r="5506">
          <cell r="A5506" t="str">
            <v>SINAPI 87874</v>
          </cell>
        </row>
        <row r="5507">
          <cell r="A5507" t="str">
            <v>SINAPI 87876</v>
          </cell>
        </row>
        <row r="5508">
          <cell r="A5508" t="str">
            <v>SINAPI 87877</v>
          </cell>
        </row>
        <row r="5509">
          <cell r="A5509" t="str">
            <v>SINAPI 87878</v>
          </cell>
        </row>
        <row r="5510">
          <cell r="A5510" t="str">
            <v>SINAPI 87879</v>
          </cell>
        </row>
        <row r="5511">
          <cell r="A5511" t="str">
            <v>SINAPI 87881</v>
          </cell>
        </row>
        <row r="5512">
          <cell r="A5512" t="str">
            <v>SINAPI 87882</v>
          </cell>
        </row>
        <row r="5513">
          <cell r="A5513" t="str">
            <v>SINAPI 87884</v>
          </cell>
        </row>
        <row r="5514">
          <cell r="A5514" t="str">
            <v>SINAPI 87885</v>
          </cell>
        </row>
        <row r="5515">
          <cell r="A5515" t="str">
            <v>SINAPI 87886</v>
          </cell>
        </row>
        <row r="5516">
          <cell r="A5516" t="str">
            <v>SINAPI 87887</v>
          </cell>
        </row>
        <row r="5517">
          <cell r="A5517" t="str">
            <v>SINAPI 87888</v>
          </cell>
        </row>
        <row r="5518">
          <cell r="A5518" t="str">
            <v>SINAPI 87889</v>
          </cell>
        </row>
        <row r="5519">
          <cell r="A5519" t="str">
            <v>SINAPI 87891</v>
          </cell>
        </row>
        <row r="5520">
          <cell r="A5520" t="str">
            <v>SINAPI 87892</v>
          </cell>
        </row>
        <row r="5521">
          <cell r="A5521" t="str">
            <v>SINAPI 87893</v>
          </cell>
        </row>
        <row r="5522">
          <cell r="A5522" t="str">
            <v>SINAPI 87894</v>
          </cell>
        </row>
        <row r="5523">
          <cell r="A5523" t="str">
            <v>SINAPI 87896</v>
          </cell>
        </row>
        <row r="5524">
          <cell r="A5524" t="str">
            <v>SINAPI 87897</v>
          </cell>
        </row>
        <row r="5525">
          <cell r="A5525" t="str">
            <v>SINAPI 87899</v>
          </cell>
        </row>
        <row r="5526">
          <cell r="A5526" t="str">
            <v>SINAPI 87900</v>
          </cell>
        </row>
        <row r="5527">
          <cell r="A5527" t="str">
            <v>SINAPI 87902</v>
          </cell>
        </row>
        <row r="5528">
          <cell r="A5528" t="str">
            <v>SINAPI 87903</v>
          </cell>
        </row>
        <row r="5529">
          <cell r="A5529" t="str">
            <v>SINAPI 87904</v>
          </cell>
        </row>
        <row r="5530">
          <cell r="A5530" t="str">
            <v>SINAPI 87905</v>
          </cell>
        </row>
        <row r="5531">
          <cell r="A5531" t="str">
            <v>SINAPI 87907</v>
          </cell>
        </row>
        <row r="5532">
          <cell r="A5532" t="str">
            <v>SINAPI 87908</v>
          </cell>
        </row>
        <row r="5533">
          <cell r="A5533" t="str">
            <v>SINAPI 87910</v>
          </cell>
        </row>
        <row r="5534">
          <cell r="A5534" t="str">
            <v>SINAPI 87911</v>
          </cell>
        </row>
        <row r="5535">
          <cell r="A5535" t="str">
            <v>SINAPI 5991</v>
          </cell>
        </row>
        <row r="5536">
          <cell r="A5536" t="str">
            <v>SINAPI 84023</v>
          </cell>
        </row>
        <row r="5537">
          <cell r="A5537" t="str">
            <v>SINAPI 84024</v>
          </cell>
        </row>
        <row r="5538">
          <cell r="A5538" t="str">
            <v>SINAPI 84026</v>
          </cell>
        </row>
        <row r="5539">
          <cell r="A5539" t="str">
            <v>SINAPI 84027</v>
          </cell>
        </row>
        <row r="5540">
          <cell r="A5540" t="str">
            <v>SINAPI 84028</v>
          </cell>
        </row>
        <row r="5541">
          <cell r="A5541" t="str">
            <v>SINAPI 84072</v>
          </cell>
        </row>
        <row r="5542">
          <cell r="A5542" t="str">
            <v>SINAPI 87411</v>
          </cell>
        </row>
        <row r="5543">
          <cell r="A5543" t="str">
            <v>SINAPI 87412</v>
          </cell>
        </row>
        <row r="5544">
          <cell r="A5544" t="str">
            <v>SINAPI 87413</v>
          </cell>
        </row>
        <row r="5545">
          <cell r="A5545" t="str">
            <v>SINAPI 87414</v>
          </cell>
        </row>
        <row r="5546">
          <cell r="A5546" t="str">
            <v>SINAPI 87415</v>
          </cell>
        </row>
        <row r="5547">
          <cell r="A5547" t="str">
            <v>SINAPI 87416</v>
          </cell>
        </row>
        <row r="5548">
          <cell r="A5548" t="str">
            <v>SINAPI 87417</v>
          </cell>
        </row>
        <row r="5549">
          <cell r="A5549" t="str">
            <v>SINAPI 87418</v>
          </cell>
        </row>
        <row r="5550">
          <cell r="A5550" t="str">
            <v>SINAPI 87419</v>
          </cell>
        </row>
        <row r="5551">
          <cell r="A5551" t="str">
            <v>SINAPI 87420</v>
          </cell>
        </row>
        <row r="5552">
          <cell r="A5552" t="str">
            <v>SINAPI 87421</v>
          </cell>
        </row>
        <row r="5553">
          <cell r="A5553" t="str">
            <v>SINAPI 87422</v>
          </cell>
        </row>
        <row r="5554">
          <cell r="A5554" t="str">
            <v>SINAPI 87423</v>
          </cell>
        </row>
        <row r="5555">
          <cell r="A5555" t="str">
            <v>SINAPI 87424</v>
          </cell>
        </row>
        <row r="5556">
          <cell r="A5556" t="str">
            <v>SINAPI 87425</v>
          </cell>
        </row>
        <row r="5557">
          <cell r="A5557" t="str">
            <v>SINAPI 87426</v>
          </cell>
        </row>
        <row r="5558">
          <cell r="A5558" t="str">
            <v>SINAPI 87427</v>
          </cell>
        </row>
        <row r="5559">
          <cell r="A5559" t="str">
            <v>SINAPI 87428</v>
          </cell>
        </row>
        <row r="5560">
          <cell r="A5560" t="str">
            <v>SINAPI 87429</v>
          </cell>
        </row>
        <row r="5561">
          <cell r="A5561" t="str">
            <v>SINAPI 87430</v>
          </cell>
        </row>
        <row r="5562">
          <cell r="A5562" t="str">
            <v>SINAPI 87431</v>
          </cell>
        </row>
        <row r="5563">
          <cell r="A5563" t="str">
            <v>SINAPI 87432</v>
          </cell>
        </row>
        <row r="5564">
          <cell r="A5564" t="str">
            <v>SINAPI 87433</v>
          </cell>
        </row>
        <row r="5565">
          <cell r="A5565" t="str">
            <v>SINAPI 87434</v>
          </cell>
        </row>
        <row r="5566">
          <cell r="A5566" t="str">
            <v>SINAPI 87435</v>
          </cell>
        </row>
        <row r="5567">
          <cell r="A5567" t="str">
            <v>SINAPI 87436</v>
          </cell>
        </row>
        <row r="5568">
          <cell r="A5568" t="str">
            <v>SINAPI 87437</v>
          </cell>
        </row>
        <row r="5569">
          <cell r="A5569" t="str">
            <v>SINAPI 87438</v>
          </cell>
        </row>
        <row r="5570">
          <cell r="A5570" t="str">
            <v>SINAPI 87439</v>
          </cell>
        </row>
        <row r="5571">
          <cell r="A5571" t="str">
            <v>SINAPI 87440</v>
          </cell>
        </row>
        <row r="5572">
          <cell r="A5572" t="str">
            <v>SINAPI 87527</v>
          </cell>
        </row>
        <row r="5573">
          <cell r="A5573" t="str">
            <v>SINAPI 87528</v>
          </cell>
        </row>
        <row r="5574">
          <cell r="A5574" t="str">
            <v>SINAPI 87529</v>
          </cell>
        </row>
        <row r="5575">
          <cell r="A5575" t="str">
            <v>SINAPI 87530</v>
          </cell>
        </row>
        <row r="5576">
          <cell r="A5576" t="str">
            <v>SINAPI 87531</v>
          </cell>
        </row>
        <row r="5577">
          <cell r="A5577" t="str">
            <v>SINAPI 87532</v>
          </cell>
        </row>
        <row r="5578">
          <cell r="A5578" t="str">
            <v>SINAPI 87535</v>
          </cell>
        </row>
        <row r="5579">
          <cell r="A5579" t="str">
            <v>SINAPI 87536</v>
          </cell>
        </row>
        <row r="5580">
          <cell r="A5580" t="str">
            <v>SINAPI 87537</v>
          </cell>
        </row>
        <row r="5581">
          <cell r="A5581" t="str">
            <v>SINAPI 87538</v>
          </cell>
        </row>
        <row r="5582">
          <cell r="A5582" t="str">
            <v>SINAPI 87539</v>
          </cell>
        </row>
        <row r="5583">
          <cell r="A5583" t="str">
            <v>SINAPI 87541</v>
          </cell>
        </row>
        <row r="5584">
          <cell r="A5584" t="str">
            <v>SINAPI 87543</v>
          </cell>
        </row>
        <row r="5585">
          <cell r="A5585" t="str">
            <v>SINAPI 87545</v>
          </cell>
        </row>
        <row r="5586">
          <cell r="A5586" t="str">
            <v>SINAPI 87546</v>
          </cell>
        </row>
        <row r="5587">
          <cell r="A5587" t="str">
            <v>SINAPI 87547</v>
          </cell>
        </row>
        <row r="5588">
          <cell r="A5588" t="str">
            <v>SINAPI 87548</v>
          </cell>
        </row>
        <row r="5589">
          <cell r="A5589" t="str">
            <v>SINAPI 87549</v>
          </cell>
        </row>
        <row r="5590">
          <cell r="A5590" t="str">
            <v>SINAPI 87550</v>
          </cell>
        </row>
        <row r="5591">
          <cell r="A5591" t="str">
            <v>SINAPI 87553</v>
          </cell>
        </row>
        <row r="5592">
          <cell r="A5592" t="str">
            <v>SINAPI 87554</v>
          </cell>
        </row>
        <row r="5593">
          <cell r="A5593" t="str">
            <v>SINAPI 87555</v>
          </cell>
        </row>
        <row r="5594">
          <cell r="A5594" t="str">
            <v>SINAPI 87556</v>
          </cell>
        </row>
        <row r="5595">
          <cell r="A5595" t="str">
            <v>SINAPI 87557</v>
          </cell>
        </row>
        <row r="5596">
          <cell r="A5596" t="str">
            <v>SINAPI 87559</v>
          </cell>
        </row>
        <row r="5597">
          <cell r="A5597" t="str">
            <v>SINAPI 87561</v>
          </cell>
        </row>
        <row r="5598">
          <cell r="A5598" t="str">
            <v>SINAPI 87775</v>
          </cell>
        </row>
        <row r="5599">
          <cell r="A5599" t="str">
            <v>SINAPI 87777</v>
          </cell>
        </row>
        <row r="5600">
          <cell r="A5600" t="str">
            <v>SINAPI 87778</v>
          </cell>
        </row>
        <row r="5601">
          <cell r="A5601" t="str">
            <v>SINAPI 87779</v>
          </cell>
        </row>
        <row r="5602">
          <cell r="A5602" t="str">
            <v>SINAPI 87781</v>
          </cell>
        </row>
        <row r="5603">
          <cell r="A5603" t="str">
            <v>SINAPI 87783</v>
          </cell>
        </row>
        <row r="5604">
          <cell r="A5604" t="str">
            <v>SINAPI 87784</v>
          </cell>
        </row>
        <row r="5605">
          <cell r="A5605" t="str">
            <v>SINAPI 87786</v>
          </cell>
        </row>
        <row r="5606">
          <cell r="A5606" t="str">
            <v>SINAPI 87787</v>
          </cell>
        </row>
        <row r="5607">
          <cell r="A5607" t="str">
            <v>SINAPI 87788</v>
          </cell>
        </row>
        <row r="5608">
          <cell r="A5608" t="str">
            <v>SINAPI 87790</v>
          </cell>
        </row>
        <row r="5609">
          <cell r="A5609" t="str">
            <v>SINAPI 87791</v>
          </cell>
        </row>
        <row r="5610">
          <cell r="A5610" t="str">
            <v>SINAPI 87792</v>
          </cell>
        </row>
        <row r="5611">
          <cell r="A5611" t="str">
            <v>SINAPI 87794</v>
          </cell>
        </row>
        <row r="5612">
          <cell r="A5612" t="str">
            <v>SINAPI 87795</v>
          </cell>
        </row>
        <row r="5613">
          <cell r="A5613" t="str">
            <v>SINAPI 87797</v>
          </cell>
        </row>
        <row r="5614">
          <cell r="A5614" t="str">
            <v>SINAPI 87799</v>
          </cell>
        </row>
        <row r="5615">
          <cell r="A5615" t="str">
            <v>SINAPI 87800</v>
          </cell>
        </row>
        <row r="5616">
          <cell r="A5616" t="str">
            <v>SINAPI 87801</v>
          </cell>
        </row>
        <row r="5617">
          <cell r="A5617" t="str">
            <v>SINAPI 87803</v>
          </cell>
        </row>
        <row r="5618">
          <cell r="A5618" t="str">
            <v>SINAPI 87804</v>
          </cell>
        </row>
        <row r="5619">
          <cell r="A5619" t="str">
            <v>SINAPI 87805</v>
          </cell>
        </row>
        <row r="5620">
          <cell r="A5620" t="str">
            <v>SINAPI 87807</v>
          </cell>
        </row>
        <row r="5621">
          <cell r="A5621" t="str">
            <v>SINAPI 87808</v>
          </cell>
        </row>
        <row r="5622">
          <cell r="A5622" t="str">
            <v>SINAPI 87809</v>
          </cell>
        </row>
        <row r="5623">
          <cell r="A5623" t="str">
            <v>SINAPI 87811</v>
          </cell>
        </row>
        <row r="5624">
          <cell r="A5624" t="str">
            <v>SINAPI 87812</v>
          </cell>
        </row>
        <row r="5625">
          <cell r="A5625" t="str">
            <v>SINAPI 87813</v>
          </cell>
        </row>
        <row r="5626">
          <cell r="A5626" t="str">
            <v>SINAPI 87815</v>
          </cell>
        </row>
        <row r="5627">
          <cell r="A5627" t="str">
            <v>SINAPI 87816</v>
          </cell>
        </row>
        <row r="5628">
          <cell r="A5628" t="str">
            <v>SINAPI 87817</v>
          </cell>
        </row>
        <row r="5629">
          <cell r="A5629" t="str">
            <v>SINAPI 87819</v>
          </cell>
        </row>
        <row r="5630">
          <cell r="A5630" t="str">
            <v>SINAPI 87820</v>
          </cell>
        </row>
        <row r="5631">
          <cell r="A5631" t="str">
            <v>SINAPI 87821</v>
          </cell>
        </row>
        <row r="5632">
          <cell r="A5632" t="str">
            <v>SINAPI 87823</v>
          </cell>
        </row>
        <row r="5633">
          <cell r="A5633" t="str">
            <v>SINAPI 87824</v>
          </cell>
        </row>
        <row r="5634">
          <cell r="A5634" t="str">
            <v>SINAPI 87825</v>
          </cell>
        </row>
        <row r="5635">
          <cell r="A5635" t="str">
            <v>SINAPI 87827</v>
          </cell>
        </row>
        <row r="5636">
          <cell r="A5636" t="str">
            <v>SINAPI 87828</v>
          </cell>
        </row>
        <row r="5637">
          <cell r="A5637" t="str">
            <v>SINAPI 87829</v>
          </cell>
        </row>
        <row r="5638">
          <cell r="A5638" t="str">
            <v>SINAPI 87831</v>
          </cell>
        </row>
        <row r="5639">
          <cell r="A5639" t="str">
            <v>SINAPI 87832</v>
          </cell>
        </row>
        <row r="5640">
          <cell r="A5640" t="str">
            <v>SINAPI 87834</v>
          </cell>
        </row>
        <row r="5641">
          <cell r="A5641" t="str">
            <v>SINAPI 87835</v>
          </cell>
        </row>
        <row r="5642">
          <cell r="A5642" t="str">
            <v>SINAPI 87836</v>
          </cell>
        </row>
        <row r="5643">
          <cell r="A5643" t="str">
            <v>SINAPI 87837</v>
          </cell>
        </row>
        <row r="5644">
          <cell r="A5644" t="str">
            <v>SINAPI 87838</v>
          </cell>
        </row>
        <row r="5645">
          <cell r="A5645" t="str">
            <v>SINAPI 87839</v>
          </cell>
        </row>
        <row r="5646">
          <cell r="A5646" t="str">
            <v>SINAPI 87840</v>
          </cell>
        </row>
        <row r="5647">
          <cell r="A5647" t="str">
            <v>SINAPI 87841</v>
          </cell>
        </row>
        <row r="5648">
          <cell r="A5648" t="str">
            <v>SINAPI 87842</v>
          </cell>
        </row>
        <row r="5649">
          <cell r="A5649" t="str">
            <v>SINAPI 87843</v>
          </cell>
        </row>
        <row r="5650">
          <cell r="A5650" t="str">
            <v>SINAPI 87844</v>
          </cell>
        </row>
        <row r="5651">
          <cell r="A5651" t="str">
            <v>SINAPI 87845</v>
          </cell>
        </row>
        <row r="5652">
          <cell r="A5652" t="str">
            <v>SINAPI 87846</v>
          </cell>
        </row>
        <row r="5653">
          <cell r="A5653" t="str">
            <v>SINAPI 87847</v>
          </cell>
        </row>
        <row r="5654">
          <cell r="A5654" t="str">
            <v>SINAPI 87848</v>
          </cell>
        </row>
        <row r="5655">
          <cell r="A5655" t="str">
            <v>SINAPI 87849</v>
          </cell>
        </row>
        <row r="5656">
          <cell r="A5656" t="str">
            <v>SINAPI 87850</v>
          </cell>
        </row>
        <row r="5657">
          <cell r="A5657" t="str">
            <v>SINAPI 87851</v>
          </cell>
        </row>
        <row r="5658">
          <cell r="A5658" t="str">
            <v>SINAPI 87852</v>
          </cell>
        </row>
        <row r="5659">
          <cell r="A5659" t="str">
            <v>SINAPI 87853</v>
          </cell>
        </row>
        <row r="5660">
          <cell r="A5660" t="str">
            <v>SINAPI 87854</v>
          </cell>
        </row>
        <row r="5661">
          <cell r="A5661" t="str">
            <v>SINAPI 87855</v>
          </cell>
        </row>
        <row r="5662">
          <cell r="A5662" t="str">
            <v>SINAPI 87856</v>
          </cell>
        </row>
        <row r="5663">
          <cell r="A5663" t="str">
            <v>SINAPI 87857</v>
          </cell>
        </row>
        <row r="5664">
          <cell r="A5664" t="str">
            <v>SINAPI 87858</v>
          </cell>
        </row>
        <row r="5665">
          <cell r="A5665" t="str">
            <v>SINAPI 87859</v>
          </cell>
        </row>
        <row r="5666">
          <cell r="A5666" t="str">
            <v>SINAPI 89048</v>
          </cell>
        </row>
        <row r="5667">
          <cell r="A5667" t="str">
            <v>SINAPI 89049</v>
          </cell>
        </row>
        <row r="5668">
          <cell r="A5668" t="str">
            <v>SINAPI 89173</v>
          </cell>
        </row>
        <row r="5669">
          <cell r="A5669" t="str">
            <v>SINAPI 90406</v>
          </cell>
        </row>
        <row r="5670">
          <cell r="A5670" t="str">
            <v>SINAPI 90407</v>
          </cell>
        </row>
        <row r="5671">
          <cell r="A5671" t="str">
            <v>SINAPI 90408</v>
          </cell>
        </row>
        <row r="5672">
          <cell r="A5672" t="str">
            <v>SINAPI 90409</v>
          </cell>
        </row>
        <row r="5673">
          <cell r="A5673" t="str">
            <v>SINAPI 84084</v>
          </cell>
        </row>
        <row r="5674">
          <cell r="A5674" t="str">
            <v>SINAPI 87242</v>
          </cell>
        </row>
        <row r="5675">
          <cell r="A5675" t="str">
            <v>SINAPI 87243</v>
          </cell>
        </row>
        <row r="5676">
          <cell r="A5676" t="str">
            <v>SINAPI 87244</v>
          </cell>
        </row>
        <row r="5677">
          <cell r="A5677" t="str">
            <v>SINAPI 87245</v>
          </cell>
        </row>
        <row r="5678">
          <cell r="A5678" t="str">
            <v>SINAPI 87264</v>
          </cell>
        </row>
        <row r="5679">
          <cell r="A5679" t="str">
            <v>SINAPI 87265</v>
          </cell>
        </row>
        <row r="5680">
          <cell r="A5680" t="str">
            <v>SINAPI 87266</v>
          </cell>
        </row>
        <row r="5681">
          <cell r="A5681" t="str">
            <v>SINAPI 87267</v>
          </cell>
        </row>
        <row r="5682">
          <cell r="A5682" t="str">
            <v>SINAPI 87268</v>
          </cell>
        </row>
        <row r="5683">
          <cell r="A5683" t="str">
            <v>SINAPI 87269</v>
          </cell>
        </row>
        <row r="5684">
          <cell r="A5684" t="str">
            <v>SINAPI 87270</v>
          </cell>
        </row>
        <row r="5685">
          <cell r="A5685" t="str">
            <v>SINAPI 87271</v>
          </cell>
        </row>
        <row r="5686">
          <cell r="A5686" t="str">
            <v>SINAPI 87272</v>
          </cell>
        </row>
        <row r="5687">
          <cell r="A5687" t="str">
            <v>SINAPI 87273</v>
          </cell>
        </row>
        <row r="5688">
          <cell r="A5688" t="str">
            <v>SINAPI 87274</v>
          </cell>
        </row>
        <row r="5689">
          <cell r="A5689" t="str">
            <v>SINAPI 87275</v>
          </cell>
        </row>
        <row r="5690">
          <cell r="A5690" t="str">
            <v>SINAPI 88786</v>
          </cell>
        </row>
        <row r="5691">
          <cell r="A5691" t="str">
            <v>SINAPI 88787</v>
          </cell>
        </row>
        <row r="5692">
          <cell r="A5692" t="str">
            <v>SINAPI 88788</v>
          </cell>
        </row>
        <row r="5693">
          <cell r="A5693" t="str">
            <v>SINAPI 88789</v>
          </cell>
        </row>
        <row r="5694">
          <cell r="A5694" t="str">
            <v>SINAPI 89045</v>
          </cell>
        </row>
        <row r="5695">
          <cell r="A5695" t="str">
            <v>SINAPI 89170</v>
          </cell>
        </row>
        <row r="5696">
          <cell r="A5696" t="str">
            <v>SINAPI 93392</v>
          </cell>
        </row>
        <row r="5697">
          <cell r="A5697" t="str">
            <v>SINAPI 93393</v>
          </cell>
        </row>
        <row r="5698">
          <cell r="A5698" t="str">
            <v>SINAPI 93394</v>
          </cell>
        </row>
        <row r="5699">
          <cell r="A5699" t="str">
            <v>SINAPI 93395</v>
          </cell>
        </row>
        <row r="5700">
          <cell r="A5700" t="str">
            <v>SINAPI 99194</v>
          </cell>
        </row>
        <row r="5701">
          <cell r="A5701" t="str">
            <v>SINAPI 99195</v>
          </cell>
        </row>
        <row r="5702">
          <cell r="A5702" t="str">
            <v>SINAPI 99196</v>
          </cell>
        </row>
        <row r="5703">
          <cell r="A5703" t="str">
            <v>SINAPI 99198</v>
          </cell>
        </row>
        <row r="5704">
          <cell r="A5704" t="str">
            <v>SINAPI 84088</v>
          </cell>
        </row>
        <row r="5705">
          <cell r="A5705" t="str">
            <v>SINAPI 84089</v>
          </cell>
        </row>
        <row r="5706">
          <cell r="A5706" t="str">
            <v>SINAPI 40675</v>
          </cell>
        </row>
        <row r="5707">
          <cell r="A5707" t="str">
            <v>SINAPI 84093</v>
          </cell>
        </row>
        <row r="5708">
          <cell r="A5708" t="str">
            <v>SINAPI 96112</v>
          </cell>
        </row>
        <row r="5709">
          <cell r="A5709" t="str">
            <v>SINAPI 96117</v>
          </cell>
        </row>
        <row r="5710">
          <cell r="A5710" t="str">
            <v>SINAPI 96122</v>
          </cell>
        </row>
        <row r="5711">
          <cell r="A5711" t="str">
            <v>SINAPI 96109</v>
          </cell>
        </row>
        <row r="5712">
          <cell r="A5712" t="str">
            <v>SINAPI 96110</v>
          </cell>
        </row>
        <row r="5713">
          <cell r="A5713" t="str">
            <v>SINAPI 96113</v>
          </cell>
        </row>
        <row r="5714">
          <cell r="A5714" t="str">
            <v>SINAPI 96114</v>
          </cell>
        </row>
        <row r="5715">
          <cell r="A5715" t="str">
            <v>SINAPI 96120</v>
          </cell>
        </row>
        <row r="5716">
          <cell r="A5716" t="str">
            <v>SINAPI 96123</v>
          </cell>
        </row>
        <row r="5717">
          <cell r="A5717" t="str">
            <v>SINAPI 99054</v>
          </cell>
        </row>
        <row r="5718">
          <cell r="A5718" t="str">
            <v>SINAPI 72200</v>
          </cell>
        </row>
        <row r="5719">
          <cell r="A5719" t="str">
            <v>SINAPI 73807/1</v>
          </cell>
        </row>
        <row r="5720">
          <cell r="A5720" t="str">
            <v>SINAPI 72201</v>
          </cell>
        </row>
        <row r="5721">
          <cell r="A5721" t="str">
            <v>SINAPI 96111</v>
          </cell>
        </row>
        <row r="5722">
          <cell r="A5722" t="str">
            <v>SINAPI 96116</v>
          </cell>
        </row>
        <row r="5723">
          <cell r="A5723" t="str">
            <v>SINAPI 96121</v>
          </cell>
        </row>
        <row r="5724">
          <cell r="A5724" t="str">
            <v>SINAPI 96485</v>
          </cell>
        </row>
        <row r="5725">
          <cell r="A5725" t="str">
            <v>SINAPI 96486</v>
          </cell>
        </row>
        <row r="5726">
          <cell r="A5726" t="str">
            <v>SINAPI 72198</v>
          </cell>
        </row>
        <row r="5727">
          <cell r="A5727" t="str">
            <v>SINAPI 73833/1</v>
          </cell>
        </row>
        <row r="5728">
          <cell r="A5728" t="str">
            <v>SINAPI 83730</v>
          </cell>
        </row>
        <row r="5729">
          <cell r="A5729" t="str">
            <v>SINAPI 83736</v>
          </cell>
        </row>
        <row r="5730">
          <cell r="A5730" t="str">
            <v>SINAPI 91514</v>
          </cell>
        </row>
        <row r="5731">
          <cell r="A5731" t="str">
            <v>SINAPI 91515</v>
          </cell>
        </row>
        <row r="5732">
          <cell r="A5732" t="str">
            <v>SINAPI 91516</v>
          </cell>
        </row>
        <row r="5733">
          <cell r="A5733" t="str">
            <v>SINAPI 91517</v>
          </cell>
        </row>
        <row r="5734">
          <cell r="A5734" t="str">
            <v>SINAPI 91519</v>
          </cell>
        </row>
        <row r="5735">
          <cell r="A5735" t="str">
            <v>SINAPI 91520</v>
          </cell>
        </row>
        <row r="5736">
          <cell r="A5736" t="str">
            <v>SINAPI 91522</v>
          </cell>
        </row>
        <row r="5737">
          <cell r="A5737" t="str">
            <v>SINAPI 91525</v>
          </cell>
        </row>
        <row r="5738">
          <cell r="A5738" t="str">
            <v>SINAPI 87280</v>
          </cell>
        </row>
        <row r="5739">
          <cell r="A5739" t="str">
            <v>SINAPI 87281</v>
          </cell>
        </row>
        <row r="5740">
          <cell r="A5740" t="str">
            <v>SINAPI 87283</v>
          </cell>
        </row>
        <row r="5741">
          <cell r="A5741" t="str">
            <v>SINAPI 87284</v>
          </cell>
        </row>
        <row r="5742">
          <cell r="A5742" t="str">
            <v>SINAPI 87286</v>
          </cell>
        </row>
        <row r="5743">
          <cell r="A5743" t="str">
            <v>SINAPI 87287</v>
          </cell>
        </row>
        <row r="5744">
          <cell r="A5744" t="str">
            <v>SINAPI 87289</v>
          </cell>
        </row>
        <row r="5745">
          <cell r="A5745" t="str">
            <v>SINAPI 87290</v>
          </cell>
        </row>
        <row r="5746">
          <cell r="A5746" t="str">
            <v>SINAPI 87292</v>
          </cell>
        </row>
        <row r="5747">
          <cell r="A5747" t="str">
            <v>SINAPI 87294</v>
          </cell>
        </row>
        <row r="5748">
          <cell r="A5748" t="str">
            <v>SINAPI 87295</v>
          </cell>
        </row>
        <row r="5749">
          <cell r="A5749" t="str">
            <v>SINAPI 87296</v>
          </cell>
        </row>
        <row r="5750">
          <cell r="A5750" t="str">
            <v>SINAPI 87298</v>
          </cell>
        </row>
        <row r="5751">
          <cell r="A5751" t="str">
            <v>SINAPI 87299</v>
          </cell>
        </row>
        <row r="5752">
          <cell r="A5752" t="str">
            <v>SINAPI 87301</v>
          </cell>
        </row>
        <row r="5753">
          <cell r="A5753" t="str">
            <v>SINAPI 87302</v>
          </cell>
        </row>
        <row r="5754">
          <cell r="A5754" t="str">
            <v>SINAPI 87304</v>
          </cell>
        </row>
        <row r="5755">
          <cell r="A5755" t="str">
            <v>SINAPI 87305</v>
          </cell>
        </row>
        <row r="5756">
          <cell r="A5756" t="str">
            <v>SINAPI 87307</v>
          </cell>
        </row>
        <row r="5757">
          <cell r="A5757" t="str">
            <v>SINAPI 87308</v>
          </cell>
        </row>
        <row r="5758">
          <cell r="A5758" t="str">
            <v>SINAPI 87310</v>
          </cell>
        </row>
        <row r="5759">
          <cell r="A5759" t="str">
            <v>SINAPI 87311</v>
          </cell>
        </row>
        <row r="5760">
          <cell r="A5760" t="str">
            <v>SINAPI 87313</v>
          </cell>
        </row>
        <row r="5761">
          <cell r="A5761" t="str">
            <v>SINAPI 87314</v>
          </cell>
        </row>
        <row r="5762">
          <cell r="A5762" t="str">
            <v>SINAPI 87316</v>
          </cell>
        </row>
        <row r="5763">
          <cell r="A5763" t="str">
            <v>SINAPI 87317</v>
          </cell>
        </row>
        <row r="5764">
          <cell r="A5764" t="str">
            <v>SINAPI 87319</v>
          </cell>
        </row>
        <row r="5765">
          <cell r="A5765" t="str">
            <v>SINAPI 87320</v>
          </cell>
        </row>
        <row r="5766">
          <cell r="A5766" t="str">
            <v>SINAPI 87322</v>
          </cell>
        </row>
        <row r="5767">
          <cell r="A5767" t="str">
            <v>SINAPI 87323</v>
          </cell>
        </row>
        <row r="5768">
          <cell r="A5768" t="str">
            <v>SINAPI 87325</v>
          </cell>
        </row>
        <row r="5769">
          <cell r="A5769" t="str">
            <v>SINAPI 87326</v>
          </cell>
        </row>
        <row r="5770">
          <cell r="A5770" t="str">
            <v>SINAPI 87327</v>
          </cell>
        </row>
        <row r="5771">
          <cell r="A5771" t="str">
            <v>SINAPI 87328</v>
          </cell>
        </row>
        <row r="5772">
          <cell r="A5772" t="str">
            <v>SINAPI 87329</v>
          </cell>
        </row>
        <row r="5773">
          <cell r="A5773" t="str">
            <v>SINAPI 87330</v>
          </cell>
        </row>
        <row r="5774">
          <cell r="A5774" t="str">
            <v>SINAPI 87331</v>
          </cell>
        </row>
        <row r="5775">
          <cell r="A5775" t="str">
            <v>SINAPI 87332</v>
          </cell>
        </row>
        <row r="5776">
          <cell r="A5776" t="str">
            <v>SINAPI 87333</v>
          </cell>
        </row>
        <row r="5777">
          <cell r="A5777" t="str">
            <v>SINAPI 87334</v>
          </cell>
        </row>
        <row r="5778">
          <cell r="A5778" t="str">
            <v>SINAPI 87335</v>
          </cell>
        </row>
        <row r="5779">
          <cell r="A5779" t="str">
            <v>SINAPI 87336</v>
          </cell>
        </row>
        <row r="5780">
          <cell r="A5780" t="str">
            <v>SINAPI 87337</v>
          </cell>
        </row>
        <row r="5781">
          <cell r="A5781" t="str">
            <v>SINAPI 87338</v>
          </cell>
        </row>
        <row r="5782">
          <cell r="A5782" t="str">
            <v>SINAPI 87339</v>
          </cell>
        </row>
        <row r="5783">
          <cell r="A5783" t="str">
            <v>SINAPI 87340</v>
          </cell>
        </row>
        <row r="5784">
          <cell r="A5784" t="str">
            <v>SINAPI 87341</v>
          </cell>
        </row>
        <row r="5785">
          <cell r="A5785" t="str">
            <v>SINAPI 87342</v>
          </cell>
        </row>
        <row r="5786">
          <cell r="A5786" t="str">
            <v>SINAPI 87343</v>
          </cell>
        </row>
        <row r="5787">
          <cell r="A5787" t="str">
            <v>SINAPI 87344</v>
          </cell>
        </row>
        <row r="5788">
          <cell r="A5788" t="str">
            <v>SINAPI 87345</v>
          </cell>
        </row>
        <row r="5789">
          <cell r="A5789" t="str">
            <v>SINAPI 87346</v>
          </cell>
        </row>
        <row r="5790">
          <cell r="A5790" t="str">
            <v>SINAPI 87347</v>
          </cell>
        </row>
        <row r="5791">
          <cell r="A5791" t="str">
            <v>SINAPI 87348</v>
          </cell>
        </row>
        <row r="5792">
          <cell r="A5792" t="str">
            <v>SINAPI 87349</v>
          </cell>
        </row>
        <row r="5793">
          <cell r="A5793" t="str">
            <v>SINAPI 87350</v>
          </cell>
        </row>
        <row r="5794">
          <cell r="A5794" t="str">
            <v>SINAPI 87351</v>
          </cell>
        </row>
        <row r="5795">
          <cell r="A5795" t="str">
            <v>SINAPI 87352</v>
          </cell>
        </row>
        <row r="5796">
          <cell r="A5796" t="str">
            <v>SINAPI 87353</v>
          </cell>
        </row>
        <row r="5797">
          <cell r="A5797" t="str">
            <v>SINAPI 87354</v>
          </cell>
        </row>
        <row r="5798">
          <cell r="A5798" t="str">
            <v>SINAPI 87355</v>
          </cell>
        </row>
        <row r="5799">
          <cell r="A5799" t="str">
            <v>SINAPI 87356</v>
          </cell>
        </row>
        <row r="5800">
          <cell r="A5800" t="str">
            <v>SINAPI 87357</v>
          </cell>
        </row>
        <row r="5801">
          <cell r="A5801" t="str">
            <v>SINAPI 87358</v>
          </cell>
        </row>
        <row r="5802">
          <cell r="A5802" t="str">
            <v>SINAPI 87359</v>
          </cell>
        </row>
        <row r="5803">
          <cell r="A5803" t="str">
            <v>SINAPI 87360</v>
          </cell>
        </row>
        <row r="5804">
          <cell r="A5804" t="str">
            <v>SINAPI 87361</v>
          </cell>
        </row>
        <row r="5805">
          <cell r="A5805" t="str">
            <v>SINAPI 87362</v>
          </cell>
        </row>
        <row r="5806">
          <cell r="A5806" t="str">
            <v>SINAPI 87363</v>
          </cell>
        </row>
        <row r="5807">
          <cell r="A5807" t="str">
            <v>SINAPI 87364</v>
          </cell>
        </row>
        <row r="5808">
          <cell r="A5808" t="str">
            <v>SINAPI 87365</v>
          </cell>
        </row>
        <row r="5809">
          <cell r="A5809" t="str">
            <v>SINAPI 87366</v>
          </cell>
        </row>
        <row r="5810">
          <cell r="A5810" t="str">
            <v>SINAPI 87367</v>
          </cell>
        </row>
        <row r="5811">
          <cell r="A5811" t="str">
            <v>SINAPI 87368</v>
          </cell>
        </row>
        <row r="5812">
          <cell r="A5812" t="str">
            <v>SINAPI 87369</v>
          </cell>
        </row>
        <row r="5813">
          <cell r="A5813" t="str">
            <v>SINAPI 87370</v>
          </cell>
        </row>
        <row r="5814">
          <cell r="A5814" t="str">
            <v>SINAPI 87371</v>
          </cell>
        </row>
        <row r="5815">
          <cell r="A5815" t="str">
            <v>SINAPI 87372</v>
          </cell>
        </row>
        <row r="5816">
          <cell r="A5816" t="str">
            <v>SINAPI 87373</v>
          </cell>
        </row>
        <row r="5817">
          <cell r="A5817" t="str">
            <v>SINAPI 87374</v>
          </cell>
        </row>
        <row r="5818">
          <cell r="A5818" t="str">
            <v>SINAPI 87375</v>
          </cell>
        </row>
        <row r="5819">
          <cell r="A5819" t="str">
            <v>SINAPI 87376</v>
          </cell>
        </row>
        <row r="5820">
          <cell r="A5820" t="str">
            <v>SINAPI 87377</v>
          </cell>
        </row>
        <row r="5821">
          <cell r="A5821" t="str">
            <v>SINAPI 87378</v>
          </cell>
        </row>
        <row r="5822">
          <cell r="A5822" t="str">
            <v>SINAPI 87379</v>
          </cell>
        </row>
        <row r="5823">
          <cell r="A5823" t="str">
            <v>SINAPI 87380</v>
          </cell>
        </row>
        <row r="5824">
          <cell r="A5824" t="str">
            <v>SINAPI 87381</v>
          </cell>
        </row>
        <row r="5825">
          <cell r="A5825" t="str">
            <v>SINAPI 87382</v>
          </cell>
        </row>
        <row r="5826">
          <cell r="A5826" t="str">
            <v>SINAPI 87383</v>
          </cell>
        </row>
        <row r="5827">
          <cell r="A5827" t="str">
            <v>SINAPI 87384</v>
          </cell>
        </row>
        <row r="5828">
          <cell r="A5828" t="str">
            <v>SINAPI 87385</v>
          </cell>
        </row>
        <row r="5829">
          <cell r="A5829" t="str">
            <v>SINAPI 87386</v>
          </cell>
        </row>
        <row r="5830">
          <cell r="A5830" t="str">
            <v>SINAPI 87387</v>
          </cell>
        </row>
        <row r="5831">
          <cell r="A5831" t="str">
            <v>SINAPI 87388</v>
          </cell>
        </row>
        <row r="5832">
          <cell r="A5832" t="str">
            <v>SINAPI 87389</v>
          </cell>
        </row>
        <row r="5833">
          <cell r="A5833" t="str">
            <v>SINAPI 87390</v>
          </cell>
        </row>
        <row r="5834">
          <cell r="A5834" t="str">
            <v>SINAPI 87391</v>
          </cell>
        </row>
        <row r="5835">
          <cell r="A5835" t="str">
            <v>SINAPI 87393</v>
          </cell>
        </row>
        <row r="5836">
          <cell r="A5836" t="str">
            <v>SINAPI 87394</v>
          </cell>
        </row>
        <row r="5837">
          <cell r="A5837" t="str">
            <v>SINAPI 87395</v>
          </cell>
        </row>
        <row r="5838">
          <cell r="A5838" t="str">
            <v>SINAPI 87396</v>
          </cell>
        </row>
        <row r="5839">
          <cell r="A5839" t="str">
            <v>SINAPI 87397</v>
          </cell>
        </row>
        <row r="5840">
          <cell r="A5840" t="str">
            <v>SINAPI 87398</v>
          </cell>
        </row>
        <row r="5841">
          <cell r="A5841" t="str">
            <v>SINAPI 87399</v>
          </cell>
        </row>
        <row r="5842">
          <cell r="A5842" t="str">
            <v>SINAPI 87401</v>
          </cell>
        </row>
        <row r="5843">
          <cell r="A5843" t="str">
            <v>SINAPI 87402</v>
          </cell>
        </row>
        <row r="5844">
          <cell r="A5844" t="str">
            <v>SINAPI 87404</v>
          </cell>
        </row>
        <row r="5845">
          <cell r="A5845" t="str">
            <v>SINAPI 87405</v>
          </cell>
        </row>
        <row r="5846">
          <cell r="A5846" t="str">
            <v>SINAPI 87407</v>
          </cell>
        </row>
        <row r="5847">
          <cell r="A5847" t="str">
            <v>SINAPI 87408</v>
          </cell>
        </row>
        <row r="5848">
          <cell r="A5848" t="str">
            <v>SINAPI 87410</v>
          </cell>
        </row>
        <row r="5849">
          <cell r="A5849" t="str">
            <v>SINAPI 88626</v>
          </cell>
        </row>
        <row r="5850">
          <cell r="A5850" t="str">
            <v>SINAPI 88627</v>
          </cell>
        </row>
        <row r="5851">
          <cell r="A5851" t="str">
            <v>SINAPI 88628</v>
          </cell>
        </row>
        <row r="5852">
          <cell r="A5852" t="str">
            <v>SINAPI 88629</v>
          </cell>
        </row>
        <row r="5853">
          <cell r="A5853" t="str">
            <v>SINAPI 88630</v>
          </cell>
        </row>
        <row r="5854">
          <cell r="A5854" t="str">
            <v>SINAPI 88631</v>
          </cell>
        </row>
        <row r="5855">
          <cell r="A5855" t="str">
            <v>SINAPI 88715</v>
          </cell>
        </row>
        <row r="5856">
          <cell r="A5856" t="str">
            <v>SINAPI 95563</v>
          </cell>
        </row>
        <row r="5857">
          <cell r="A5857" t="str">
            <v>SINAPI 100464</v>
          </cell>
        </row>
        <row r="5858">
          <cell r="A5858" t="str">
            <v>SINAPI 100465</v>
          </cell>
        </row>
        <row r="5859">
          <cell r="A5859" t="str">
            <v>SINAPI 100466</v>
          </cell>
        </row>
        <row r="5860">
          <cell r="A5860" t="str">
            <v>SINAPI 100468</v>
          </cell>
        </row>
        <row r="5861">
          <cell r="A5861" t="str">
            <v>SINAPI 100469</v>
          </cell>
        </row>
        <row r="5862">
          <cell r="A5862" t="str">
            <v>SINAPI 100470</v>
          </cell>
        </row>
        <row r="5863">
          <cell r="A5863" t="str">
            <v>SINAPI 100472</v>
          </cell>
        </row>
        <row r="5864">
          <cell r="A5864" t="str">
            <v>SINAPI 100473</v>
          </cell>
        </row>
        <row r="5865">
          <cell r="A5865" t="str">
            <v>SINAPI 100474</v>
          </cell>
        </row>
        <row r="5866">
          <cell r="A5866" t="str">
            <v>SINAPI 100475</v>
          </cell>
        </row>
        <row r="5867">
          <cell r="A5867" t="str">
            <v>SINAPI 100477</v>
          </cell>
        </row>
        <row r="5868">
          <cell r="A5868" t="str">
            <v>SINAPI 100478</v>
          </cell>
        </row>
        <row r="5869">
          <cell r="A5869" t="str">
            <v>SINAPI 100479</v>
          </cell>
        </row>
        <row r="5870">
          <cell r="A5870" t="str">
            <v>SINAPI 100480</v>
          </cell>
        </row>
        <row r="5871">
          <cell r="A5871" t="str">
            <v>SINAPI 100481</v>
          </cell>
        </row>
        <row r="5872">
          <cell r="A5872" t="str">
            <v>SINAPI 100483</v>
          </cell>
        </row>
        <row r="5873">
          <cell r="A5873" t="str">
            <v>SINAPI 100484</v>
          </cell>
        </row>
        <row r="5874">
          <cell r="A5874" t="str">
            <v>SINAPI 100485</v>
          </cell>
        </row>
        <row r="5875">
          <cell r="A5875" t="str">
            <v>SINAPI 100486</v>
          </cell>
        </row>
        <row r="5876">
          <cell r="A5876" t="str">
            <v>SINAPI 100487</v>
          </cell>
        </row>
        <row r="5877">
          <cell r="A5877" t="str">
            <v>SINAPI 100488</v>
          </cell>
        </row>
        <row r="5878">
          <cell r="A5878" t="str">
            <v>SINAPI 100489</v>
          </cell>
        </row>
        <row r="5879">
          <cell r="A5879" t="str">
            <v>SINAPI 100490</v>
          </cell>
        </row>
        <row r="5880">
          <cell r="A5880" t="str">
            <v>SINAPI 100491</v>
          </cell>
        </row>
        <row r="5881">
          <cell r="A5881" t="str">
            <v>SINAPI 100492</v>
          </cell>
        </row>
        <row r="5882">
          <cell r="A5882" t="str">
            <v>SINAPI 92121</v>
          </cell>
        </row>
        <row r="5883">
          <cell r="A5883" t="str">
            <v>SINAPI 92122</v>
          </cell>
        </row>
        <row r="5884">
          <cell r="A5884" t="str">
            <v>SINAPI 92123</v>
          </cell>
        </row>
        <row r="5885">
          <cell r="A5885" t="str">
            <v>SINAPI 100195</v>
          </cell>
        </row>
        <row r="5886">
          <cell r="A5886" t="str">
            <v>SINAPI 100196</v>
          </cell>
        </row>
        <row r="5887">
          <cell r="A5887" t="str">
            <v>SINAPI 100197</v>
          </cell>
        </row>
        <row r="5888">
          <cell r="A5888" t="str">
            <v>SINAPI 100198</v>
          </cell>
        </row>
        <row r="5889">
          <cell r="A5889" t="str">
            <v>SINAPI 100199</v>
          </cell>
        </row>
        <row r="5890">
          <cell r="A5890" t="str">
            <v>SINAPI 100200</v>
          </cell>
        </row>
        <row r="5891">
          <cell r="A5891" t="str">
            <v>SINAPI 100201</v>
          </cell>
        </row>
        <row r="5892">
          <cell r="A5892" t="str">
            <v>SINAPI 100202</v>
          </cell>
        </row>
        <row r="5893">
          <cell r="A5893" t="str">
            <v>SINAPI 100203</v>
          </cell>
        </row>
        <row r="5894">
          <cell r="A5894" t="str">
            <v>SINAPI 100204</v>
          </cell>
        </row>
        <row r="5895">
          <cell r="A5895" t="str">
            <v>SINAPI 100205</v>
          </cell>
        </row>
        <row r="5896">
          <cell r="A5896" t="str">
            <v>SINAPI 100206</v>
          </cell>
        </row>
        <row r="5897">
          <cell r="A5897" t="str">
            <v>SINAPI 100207</v>
          </cell>
        </row>
        <row r="5898">
          <cell r="A5898" t="str">
            <v>SINAPI 100208</v>
          </cell>
        </row>
        <row r="5899">
          <cell r="A5899" t="str">
            <v>SINAPI 100209</v>
          </cell>
        </row>
        <row r="5900">
          <cell r="A5900" t="str">
            <v>SINAPI 100210</v>
          </cell>
        </row>
        <row r="5901">
          <cell r="A5901" t="str">
            <v>SINAPI 100211</v>
          </cell>
        </row>
        <row r="5902">
          <cell r="A5902" t="str">
            <v>SINAPI 100212</v>
          </cell>
        </row>
        <row r="5903">
          <cell r="A5903" t="str">
            <v>SINAPI 100213</v>
          </cell>
        </row>
        <row r="5904">
          <cell r="A5904" t="str">
            <v>SINAPI 100214</v>
          </cell>
        </row>
        <row r="5905">
          <cell r="A5905" t="str">
            <v>SINAPI 100215</v>
          </cell>
        </row>
        <row r="5906">
          <cell r="A5906" t="str">
            <v>SINAPI 100216</v>
          </cell>
        </row>
        <row r="5907">
          <cell r="A5907" t="str">
            <v>SINAPI 100217</v>
          </cell>
        </row>
        <row r="5908">
          <cell r="A5908" t="str">
            <v>SINAPI 100218</v>
          </cell>
        </row>
        <row r="5909">
          <cell r="A5909" t="str">
            <v>SINAPI 100219</v>
          </cell>
        </row>
        <row r="5910">
          <cell r="A5910" t="str">
            <v>SINAPI 100220</v>
          </cell>
        </row>
        <row r="5911">
          <cell r="A5911" t="str">
            <v>SINAPI 100221</v>
          </cell>
        </row>
        <row r="5912">
          <cell r="A5912" t="str">
            <v>SINAPI 100222</v>
          </cell>
        </row>
        <row r="5913">
          <cell r="A5913" t="str">
            <v>SINAPI 100223</v>
          </cell>
        </row>
        <row r="5914">
          <cell r="A5914" t="str">
            <v>SINAPI 100224</v>
          </cell>
        </row>
        <row r="5915">
          <cell r="A5915" t="str">
            <v>SINAPI 100225</v>
          </cell>
        </row>
        <row r="5916">
          <cell r="A5916" t="str">
            <v>SINAPI 100226</v>
          </cell>
        </row>
        <row r="5917">
          <cell r="A5917" t="str">
            <v>SINAPI 100227</v>
          </cell>
        </row>
        <row r="5918">
          <cell r="A5918" t="str">
            <v>SINAPI 100228</v>
          </cell>
        </row>
        <row r="5919">
          <cell r="A5919" t="str">
            <v>SINAPI 100229</v>
          </cell>
        </row>
        <row r="5920">
          <cell r="A5920" t="str">
            <v>SINAPI 100230</v>
          </cell>
        </row>
        <row r="5921">
          <cell r="A5921" t="str">
            <v>SINAPI 100231</v>
          </cell>
        </row>
        <row r="5922">
          <cell r="A5922" t="str">
            <v>SINAPI 100232</v>
          </cell>
        </row>
        <row r="5923">
          <cell r="A5923" t="str">
            <v>SINAPI 100233</v>
          </cell>
        </row>
        <row r="5924">
          <cell r="A5924" t="str">
            <v>SINAPI 100234</v>
          </cell>
        </row>
        <row r="5925">
          <cell r="A5925" t="str">
            <v>SINAPI 100235</v>
          </cell>
        </row>
        <row r="5926">
          <cell r="A5926" t="str">
            <v>SINAPI 100236</v>
          </cell>
        </row>
        <row r="5927">
          <cell r="A5927" t="str">
            <v>SINAPI 100237</v>
          </cell>
        </row>
        <row r="5928">
          <cell r="A5928" t="str">
            <v>SINAPI 100238</v>
          </cell>
        </row>
        <row r="5929">
          <cell r="A5929" t="str">
            <v>SINAPI 100239</v>
          </cell>
        </row>
        <row r="5930">
          <cell r="A5930" t="str">
            <v>SINAPI 100240</v>
          </cell>
        </row>
        <row r="5931">
          <cell r="A5931" t="str">
            <v>SINAPI 100241</v>
          </cell>
        </row>
        <row r="5932">
          <cell r="A5932" t="str">
            <v>SINAPI 100242</v>
          </cell>
        </row>
        <row r="5933">
          <cell r="A5933" t="str">
            <v>SINAPI 100243</v>
          </cell>
        </row>
        <row r="5934">
          <cell r="A5934" t="str">
            <v>SINAPI 100244</v>
          </cell>
        </row>
        <row r="5935">
          <cell r="A5935" t="str">
            <v>SINAPI 100245</v>
          </cell>
        </row>
        <row r="5936">
          <cell r="A5936" t="str">
            <v>SINAPI 100246</v>
          </cell>
        </row>
        <row r="5937">
          <cell r="A5937" t="str">
            <v>SINAPI 100247</v>
          </cell>
        </row>
        <row r="5938">
          <cell r="A5938" t="str">
            <v>SINAPI 100248</v>
          </cell>
        </row>
        <row r="5939">
          <cell r="A5939" t="str">
            <v>SINAPI 100249</v>
          </cell>
        </row>
        <row r="5940">
          <cell r="A5940" t="str">
            <v>SINAPI 100250</v>
          </cell>
        </row>
        <row r="5941">
          <cell r="A5941" t="str">
            <v>SINAPI 100251</v>
          </cell>
        </row>
        <row r="5942">
          <cell r="A5942" t="str">
            <v>SINAPI 100252</v>
          </cell>
        </row>
        <row r="5943">
          <cell r="A5943" t="str">
            <v>SINAPI 100253</v>
          </cell>
        </row>
        <row r="5944">
          <cell r="A5944" t="str">
            <v>SINAPI 100254</v>
          </cell>
        </row>
        <row r="5945">
          <cell r="A5945" t="str">
            <v>SINAPI 100255</v>
          </cell>
        </row>
        <row r="5946">
          <cell r="A5946" t="str">
            <v>SINAPI 100256</v>
          </cell>
        </row>
        <row r="5947">
          <cell r="A5947" t="str">
            <v>SINAPI 100257</v>
          </cell>
        </row>
        <row r="5948">
          <cell r="A5948" t="str">
            <v>SINAPI 100258</v>
          </cell>
        </row>
        <row r="5949">
          <cell r="A5949" t="str">
            <v>SINAPI 100259</v>
          </cell>
        </row>
        <row r="5950">
          <cell r="A5950" t="str">
            <v>SINAPI 100260</v>
          </cell>
        </row>
        <row r="5951">
          <cell r="A5951" t="str">
            <v>SINAPI 100261</v>
          </cell>
        </row>
        <row r="5952">
          <cell r="A5952" t="str">
            <v>SINAPI 100262</v>
          </cell>
        </row>
        <row r="5953">
          <cell r="A5953" t="str">
            <v>SINAPI 100263</v>
          </cell>
        </row>
        <row r="5954">
          <cell r="A5954" t="str">
            <v>SINAPI 100264</v>
          </cell>
        </row>
        <row r="5955">
          <cell r="A5955" t="str">
            <v>SINAPI 100265</v>
          </cell>
        </row>
        <row r="5956">
          <cell r="A5956" t="str">
            <v>SINAPI 100266</v>
          </cell>
        </row>
        <row r="5957">
          <cell r="A5957" t="str">
            <v>SINAPI 100267</v>
          </cell>
        </row>
        <row r="5958">
          <cell r="A5958" t="str">
            <v>SINAPI 100268</v>
          </cell>
        </row>
        <row r="5959">
          <cell r="A5959" t="str">
            <v>SINAPI 100269</v>
          </cell>
        </row>
        <row r="5960">
          <cell r="A5960" t="str">
            <v>SINAPI 100270</v>
          </cell>
        </row>
        <row r="5961">
          <cell r="A5961" t="str">
            <v>SINAPI 100271</v>
          </cell>
        </row>
        <row r="5962">
          <cell r="A5962" t="str">
            <v>SINAPI 100272</v>
          </cell>
        </row>
        <row r="5963">
          <cell r="A5963" t="str">
            <v>SINAPI 100273</v>
          </cell>
        </row>
        <row r="5964">
          <cell r="A5964" t="str">
            <v>SINAPI 100274</v>
          </cell>
        </row>
        <row r="5965">
          <cell r="A5965" t="str">
            <v>SINAPI 100275</v>
          </cell>
        </row>
        <row r="5966">
          <cell r="A5966" t="str">
            <v>SINAPI 100276</v>
          </cell>
        </row>
        <row r="5967">
          <cell r="A5967" t="str">
            <v>SINAPI 100277</v>
          </cell>
        </row>
        <row r="5968">
          <cell r="A5968" t="str">
            <v>SINAPI 100278</v>
          </cell>
        </row>
        <row r="5969">
          <cell r="A5969" t="str">
            <v>SINAPI 100279</v>
          </cell>
        </row>
        <row r="5970">
          <cell r="A5970" t="str">
            <v>SINAPI 100280</v>
          </cell>
        </row>
        <row r="5971">
          <cell r="A5971" t="str">
            <v>SINAPI 100281</v>
          </cell>
        </row>
        <row r="5972">
          <cell r="A5972" t="str">
            <v>SINAPI 100282</v>
          </cell>
        </row>
        <row r="5973">
          <cell r="A5973" t="str">
            <v>SINAPI 100283</v>
          </cell>
        </row>
        <row r="5974">
          <cell r="A5974" t="str">
            <v>SINAPI 100284</v>
          </cell>
        </row>
        <row r="5975">
          <cell r="A5975" t="str">
            <v>SINAPI 100285</v>
          </cell>
        </row>
        <row r="5976">
          <cell r="A5976" t="str">
            <v>SINAPI 100286</v>
          </cell>
        </row>
        <row r="5977">
          <cell r="A5977" t="str">
            <v>SINAPI 100287</v>
          </cell>
        </row>
        <row r="5978">
          <cell r="A5978" t="str">
            <v>SINAPI 84117</v>
          </cell>
        </row>
        <row r="5979">
          <cell r="A5979" t="str">
            <v>SINAPI 84120</v>
          </cell>
        </row>
        <row r="5980">
          <cell r="A5980" t="str">
            <v>SINAPI 99802</v>
          </cell>
        </row>
        <row r="5981">
          <cell r="A5981" t="str">
            <v>SINAPI 99803</v>
          </cell>
        </row>
        <row r="5982">
          <cell r="A5982" t="str">
            <v>SINAPI 99805</v>
          </cell>
        </row>
        <row r="5983">
          <cell r="A5983" t="str">
            <v>SINAPI 99806</v>
          </cell>
        </row>
        <row r="5984">
          <cell r="A5984" t="str">
            <v>SINAPI 99808</v>
          </cell>
        </row>
        <row r="5985">
          <cell r="A5985" t="str">
            <v>SINAPI 99809</v>
          </cell>
        </row>
        <row r="5986">
          <cell r="A5986" t="str">
            <v>SINAPI 99811</v>
          </cell>
        </row>
        <row r="5987">
          <cell r="A5987" t="str">
            <v>SINAPI 99812</v>
          </cell>
        </row>
        <row r="5988">
          <cell r="A5988" t="str">
            <v>SINAPI 99814</v>
          </cell>
        </row>
        <row r="5989">
          <cell r="A5989" t="str">
            <v>SINAPI 99822</v>
          </cell>
        </row>
        <row r="5990">
          <cell r="A5990" t="str">
            <v>SINAPI 99826</v>
          </cell>
        </row>
        <row r="5991">
          <cell r="A5991" t="str">
            <v>SINAPI 74163/1</v>
          </cell>
        </row>
        <row r="5992">
          <cell r="A5992" t="str">
            <v>SINAPI 74163/2</v>
          </cell>
        </row>
        <row r="5993">
          <cell r="A5993" t="str">
            <v>SINAPI 84127</v>
          </cell>
        </row>
        <row r="5994">
          <cell r="A5994" t="str">
            <v>SINAPI 40841</v>
          </cell>
        </row>
        <row r="5995">
          <cell r="A5995" t="str">
            <v>SINAPI 71516</v>
          </cell>
        </row>
        <row r="5996">
          <cell r="A5996" t="str">
            <v>SINAPI 73361</v>
          </cell>
        </row>
        <row r="5997">
          <cell r="A5997" t="str">
            <v>SINAPI 73714</v>
          </cell>
        </row>
        <row r="5998">
          <cell r="A5998" t="str">
            <v>SINAPI 86957</v>
          </cell>
        </row>
        <row r="5999">
          <cell r="A5999" t="str">
            <v>SINAPI 86958</v>
          </cell>
        </row>
        <row r="6000">
          <cell r="A6000" t="str">
            <v>SINAPI 97010</v>
          </cell>
        </row>
        <row r="6001">
          <cell r="A6001" t="str">
            <v>SINAPI 97011</v>
          </cell>
        </row>
        <row r="6002">
          <cell r="A6002" t="str">
            <v>SINAPI 97012</v>
          </cell>
        </row>
        <row r="6003">
          <cell r="A6003" t="str">
            <v>SINAPI 97013</v>
          </cell>
        </row>
        <row r="6004">
          <cell r="A6004" t="str">
            <v>SINAPI 97014</v>
          </cell>
        </row>
        <row r="6005">
          <cell r="A6005" t="str">
            <v>SINAPI 97015</v>
          </cell>
        </row>
        <row r="6006">
          <cell r="A6006" t="str">
            <v>SINAPI 97016</v>
          </cell>
        </row>
        <row r="6007">
          <cell r="A6007" t="str">
            <v>SINAPI 97017</v>
          </cell>
        </row>
        <row r="6008">
          <cell r="A6008" t="str">
            <v>SINAPI 97018</v>
          </cell>
        </row>
        <row r="6009">
          <cell r="A6009" t="str">
            <v>SINAPI 97031</v>
          </cell>
        </row>
        <row r="6010">
          <cell r="A6010" t="str">
            <v>SINAPI 97032</v>
          </cell>
        </row>
        <row r="6011">
          <cell r="A6011" t="str">
            <v>SINAPI 97033</v>
          </cell>
        </row>
        <row r="6012">
          <cell r="A6012" t="str">
            <v>SINAPI 97034</v>
          </cell>
        </row>
        <row r="6013">
          <cell r="A6013" t="str">
            <v>SINAPI 97039</v>
          </cell>
        </row>
        <row r="6014">
          <cell r="A6014" t="str">
            <v>SINAPI 97040</v>
          </cell>
        </row>
        <row r="6015">
          <cell r="A6015" t="str">
            <v>SINAPI 97041</v>
          </cell>
        </row>
        <row r="6016">
          <cell r="A6016" t="str">
            <v>SINAPI 97046</v>
          </cell>
        </row>
        <row r="6017">
          <cell r="A6017" t="str">
            <v>SINAPI 97047</v>
          </cell>
        </row>
        <row r="6018">
          <cell r="A6018" t="str">
            <v>SINAPI 97048</v>
          </cell>
        </row>
        <row r="6019">
          <cell r="A6019" t="str">
            <v>SINAPI 97051</v>
          </cell>
        </row>
        <row r="6020">
          <cell r="A6020" t="str">
            <v>SINAPI 97053</v>
          </cell>
        </row>
        <row r="6021">
          <cell r="A6021" t="str">
            <v>SINAPI 97062</v>
          </cell>
        </row>
        <row r="6022">
          <cell r="A6022" t="str">
            <v>SINAPI 97063</v>
          </cell>
        </row>
        <row r="6023">
          <cell r="A6023" t="str">
            <v>SINAPI 97064</v>
          </cell>
        </row>
        <row r="6024">
          <cell r="A6024" t="str">
            <v>SINAPI 97065</v>
          </cell>
        </row>
        <row r="6025">
          <cell r="A6025" t="str">
            <v>SINAPI 97066</v>
          </cell>
        </row>
        <row r="6026">
          <cell r="A6026" t="str">
            <v>SINAPI 97067</v>
          </cell>
        </row>
        <row r="6027">
          <cell r="A6027" t="str">
            <v>SINAPI 73916/2</v>
          </cell>
        </row>
        <row r="6028">
          <cell r="A6028" t="str">
            <v>SINAPI 73672</v>
          </cell>
        </row>
        <row r="6029">
          <cell r="A6029" t="str">
            <v>SINAPI 73822/2</v>
          </cell>
        </row>
        <row r="6030">
          <cell r="A6030" t="str">
            <v>SINAPI 73859/1</v>
          </cell>
        </row>
        <row r="6031">
          <cell r="A6031" t="str">
            <v>SINAPI 73859/2</v>
          </cell>
        </row>
        <row r="6032">
          <cell r="A6032" t="str">
            <v>SINAPI 85331</v>
          </cell>
        </row>
        <row r="6033">
          <cell r="A6033" t="str">
            <v>SINAPI 85422</v>
          </cell>
        </row>
        <row r="6034">
          <cell r="A6034" t="str">
            <v>SINAPI 74220/1</v>
          </cell>
        </row>
        <row r="6035">
          <cell r="A6035" t="str">
            <v>SINAPI 74221/1</v>
          </cell>
        </row>
        <row r="6036">
          <cell r="A6036" t="str">
            <v>SINAPI 74219/1</v>
          </cell>
        </row>
        <row r="6037">
          <cell r="A6037" t="str">
            <v>SINAPI 74219/2</v>
          </cell>
        </row>
        <row r="6038">
          <cell r="A6038" t="str">
            <v>SINAPI 84126</v>
          </cell>
        </row>
        <row r="6039">
          <cell r="A6039" t="str">
            <v>SINAPI 85421</v>
          </cell>
        </row>
        <row r="6040">
          <cell r="A6040" t="str">
            <v>SINAPI 97621</v>
          </cell>
        </row>
        <row r="6041">
          <cell r="A6041" t="str">
            <v>SINAPI 97622</v>
          </cell>
        </row>
        <row r="6042">
          <cell r="A6042" t="str">
            <v>SINAPI 97623</v>
          </cell>
        </row>
        <row r="6043">
          <cell r="A6043" t="str">
            <v>SINAPI 97624</v>
          </cell>
        </row>
        <row r="6044">
          <cell r="A6044" t="str">
            <v>SINAPI 97625</v>
          </cell>
        </row>
        <row r="6045">
          <cell r="A6045" t="str">
            <v>SINAPI 97626</v>
          </cell>
        </row>
        <row r="6046">
          <cell r="A6046" t="str">
            <v>SINAPI 97627</v>
          </cell>
        </row>
        <row r="6047">
          <cell r="A6047" t="str">
            <v>SINAPI 97628</v>
          </cell>
        </row>
        <row r="6048">
          <cell r="A6048" t="str">
            <v>SINAPI 97629</v>
          </cell>
        </row>
        <row r="6049">
          <cell r="A6049" t="str">
            <v>SINAPI 97631</v>
          </cell>
        </row>
        <row r="6050">
          <cell r="A6050" t="str">
            <v>SINAPI 97632</v>
          </cell>
        </row>
        <row r="6051">
          <cell r="A6051" t="str">
            <v>SINAPI 97633</v>
          </cell>
        </row>
        <row r="6052">
          <cell r="A6052" t="str">
            <v>SINAPI 97634</v>
          </cell>
        </row>
        <row r="6053">
          <cell r="A6053" t="str">
            <v>SINAPI 97635</v>
          </cell>
        </row>
        <row r="6054">
          <cell r="A6054" t="str">
            <v>SINAPI 97636</v>
          </cell>
        </row>
        <row r="6055">
          <cell r="A6055" t="str">
            <v>SINAPI 97637</v>
          </cell>
        </row>
        <row r="6056">
          <cell r="A6056" t="str">
            <v>SINAPI 97638</v>
          </cell>
        </row>
        <row r="6057">
          <cell r="A6057" t="str">
            <v>SINAPI 97639</v>
          </cell>
        </row>
        <row r="6058">
          <cell r="A6058" t="str">
            <v>SINAPI 97640</v>
          </cell>
        </row>
        <row r="6059">
          <cell r="A6059" t="str">
            <v>SINAPI 97641</v>
          </cell>
        </row>
        <row r="6060">
          <cell r="A6060" t="str">
            <v>SINAPI 97642</v>
          </cell>
        </row>
        <row r="6061">
          <cell r="A6061" t="str">
            <v>SINAPI 97643</v>
          </cell>
        </row>
        <row r="6062">
          <cell r="A6062" t="str">
            <v>SINAPI 97644</v>
          </cell>
        </row>
        <row r="6063">
          <cell r="A6063" t="str">
            <v>SINAPI 97645</v>
          </cell>
        </row>
        <row r="6064">
          <cell r="A6064" t="str">
            <v>SINAPI 97647</v>
          </cell>
        </row>
        <row r="6065">
          <cell r="A6065" t="str">
            <v>SINAPI 97648</v>
          </cell>
        </row>
        <row r="6066">
          <cell r="A6066" t="str">
            <v>SINAPI 97649</v>
          </cell>
        </row>
        <row r="6067">
          <cell r="A6067" t="str">
            <v>SINAPI 97650</v>
          </cell>
        </row>
        <row r="6068">
          <cell r="A6068" t="str">
            <v>SINAPI 97651</v>
          </cell>
        </row>
        <row r="6069">
          <cell r="A6069" t="str">
            <v>SINAPI 97652</v>
          </cell>
        </row>
        <row r="6070">
          <cell r="A6070" t="str">
            <v>SINAPI 97653</v>
          </cell>
        </row>
        <row r="6071">
          <cell r="A6071" t="str">
            <v>SINAPI 97654</v>
          </cell>
        </row>
        <row r="6072">
          <cell r="A6072" t="str">
            <v>SINAPI 97655</v>
          </cell>
        </row>
        <row r="6073">
          <cell r="A6073" t="str">
            <v>SINAPI 97656</v>
          </cell>
        </row>
        <row r="6074">
          <cell r="A6074" t="str">
            <v>SINAPI 97657</v>
          </cell>
        </row>
        <row r="6075">
          <cell r="A6075" t="str">
            <v>SINAPI 97658</v>
          </cell>
        </row>
        <row r="6076">
          <cell r="A6076" t="str">
            <v>SINAPI 97659</v>
          </cell>
        </row>
        <row r="6077">
          <cell r="A6077" t="str">
            <v>SINAPI 97660</v>
          </cell>
        </row>
        <row r="6078">
          <cell r="A6078" t="str">
            <v>SINAPI 97661</v>
          </cell>
        </row>
        <row r="6079">
          <cell r="A6079" t="str">
            <v>SINAPI 97662</v>
          </cell>
        </row>
        <row r="6080">
          <cell r="A6080" t="str">
            <v>SINAPI 97663</v>
          </cell>
        </row>
        <row r="6081">
          <cell r="A6081" t="str">
            <v>SINAPI 97664</v>
          </cell>
        </row>
        <row r="6082">
          <cell r="A6082" t="str">
            <v>SINAPI 97665</v>
          </cell>
        </row>
        <row r="6083">
          <cell r="A6083" t="str">
            <v>SINAPI 97666</v>
          </cell>
        </row>
        <row r="6084">
          <cell r="A6084" t="str">
            <v>SINAPI 85423</v>
          </cell>
        </row>
        <row r="6085">
          <cell r="A6085" t="str">
            <v>SINAPI 85424</v>
          </cell>
        </row>
        <row r="6086">
          <cell r="A6086" t="str">
            <v>SINAPI 95967</v>
          </cell>
        </row>
        <row r="6087">
          <cell r="A6087" t="str">
            <v>SINAPI 99058</v>
          </cell>
        </row>
        <row r="6088">
          <cell r="A6088" t="str">
            <v>SINAPI 99059</v>
          </cell>
        </row>
        <row r="6089">
          <cell r="A6089" t="str">
            <v>SINAPI 99060</v>
          </cell>
        </row>
        <row r="6090">
          <cell r="A6090" t="str">
            <v>SINAPI 99061</v>
          </cell>
        </row>
        <row r="6091">
          <cell r="A6091" t="str">
            <v>SINAPI 99062</v>
          </cell>
        </row>
        <row r="6092">
          <cell r="A6092" t="str">
            <v>SINAPI 99063</v>
          </cell>
        </row>
        <row r="6093">
          <cell r="A6093" t="str">
            <v>SINAPI 99064</v>
          </cell>
        </row>
        <row r="6094">
          <cell r="A6094" t="str">
            <v>SINAPI 78472</v>
          </cell>
        </row>
        <row r="6095">
          <cell r="A6095" t="str">
            <v>SINAPI 93588</v>
          </cell>
        </row>
        <row r="6096">
          <cell r="A6096" t="str">
            <v>SINAPI 93589</v>
          </cell>
        </row>
        <row r="6097">
          <cell r="A6097" t="str">
            <v>SINAPI 93590</v>
          </cell>
        </row>
        <row r="6098">
          <cell r="A6098" t="str">
            <v>SINAPI 93591</v>
          </cell>
        </row>
        <row r="6099">
          <cell r="A6099" t="str">
            <v>SINAPI 93592</v>
          </cell>
        </row>
        <row r="6100">
          <cell r="A6100" t="str">
            <v>SINAPI 93593</v>
          </cell>
        </row>
        <row r="6101">
          <cell r="A6101" t="str">
            <v>SINAPI 93594</v>
          </cell>
        </row>
        <row r="6102">
          <cell r="A6102" t="str">
            <v>SINAPI 93595</v>
          </cell>
        </row>
        <row r="6103">
          <cell r="A6103" t="str">
            <v>SINAPI 93596</v>
          </cell>
        </row>
        <row r="6104">
          <cell r="A6104" t="str">
            <v>SINAPI 93597</v>
          </cell>
        </row>
        <row r="6105">
          <cell r="A6105" t="str">
            <v>SINAPI 93598</v>
          </cell>
        </row>
        <row r="6106">
          <cell r="A6106" t="str">
            <v>SINAPI 93599</v>
          </cell>
        </row>
        <row r="6107">
          <cell r="A6107" t="str">
            <v>SINAPI 95425</v>
          </cell>
        </row>
        <row r="6108">
          <cell r="A6108" t="str">
            <v>SINAPI 95426</v>
          </cell>
        </row>
        <row r="6109">
          <cell r="A6109" t="str">
            <v>SINAPI 95427</v>
          </cell>
        </row>
        <row r="6110">
          <cell r="A6110" t="str">
            <v>SINAPI 95428</v>
          </cell>
        </row>
        <row r="6111">
          <cell r="A6111" t="str">
            <v>SINAPI 95429</v>
          </cell>
        </row>
        <row r="6112">
          <cell r="A6112" t="str">
            <v>SINAPI 95430</v>
          </cell>
        </row>
        <row r="6113">
          <cell r="A6113" t="str">
            <v>SINAPI 95875</v>
          </cell>
        </row>
        <row r="6114">
          <cell r="A6114" t="str">
            <v>SINAPI 95876</v>
          </cell>
        </row>
        <row r="6115">
          <cell r="A6115" t="str">
            <v>SINAPI 95877</v>
          </cell>
        </row>
        <row r="6116">
          <cell r="A6116" t="str">
            <v>SINAPI 95878</v>
          </cell>
        </row>
        <row r="6117">
          <cell r="A6117" t="str">
            <v>SINAPI 95879</v>
          </cell>
        </row>
        <row r="6118">
          <cell r="A6118" t="str">
            <v>SINAPI 95880</v>
          </cell>
        </row>
        <row r="6119">
          <cell r="A6119" t="str">
            <v>SINAPI 93176</v>
          </cell>
        </row>
        <row r="6120">
          <cell r="A6120" t="str">
            <v>SINAPI 93177</v>
          </cell>
        </row>
        <row r="6121">
          <cell r="A6121" t="str">
            <v>SINAPI 93178</v>
          </cell>
        </row>
        <row r="6122">
          <cell r="A6122" t="str">
            <v>SINAPI 93179</v>
          </cell>
        </row>
        <row r="6123">
          <cell r="A6123" t="str">
            <v>SINAPI 74038/1</v>
          </cell>
        </row>
        <row r="6124">
          <cell r="A6124" t="str">
            <v>SINAPI 74039/1</v>
          </cell>
        </row>
        <row r="6125">
          <cell r="A6125" t="str">
            <v>SINAPI 74142/1</v>
          </cell>
        </row>
        <row r="6126">
          <cell r="A6126" t="str">
            <v>SINAPI 74142/2</v>
          </cell>
        </row>
        <row r="6127">
          <cell r="A6127" t="str">
            <v>SINAPI 74142/3</v>
          </cell>
        </row>
        <row r="6128">
          <cell r="A6128" t="str">
            <v>SINAPI 74142/4</v>
          </cell>
        </row>
        <row r="6129">
          <cell r="A6129" t="str">
            <v>SINAPI 74143/1</v>
          </cell>
        </row>
        <row r="6130">
          <cell r="A6130" t="str">
            <v>SINAPI 74143/2</v>
          </cell>
        </row>
        <row r="6131">
          <cell r="A6131" t="str">
            <v>SINAPI 85171</v>
          </cell>
        </row>
        <row r="6132">
          <cell r="A6132" t="str">
            <v>SINAPI 73787/1</v>
          </cell>
        </row>
        <row r="6133">
          <cell r="A6133" t="str">
            <v>SINAPI 74244/1</v>
          </cell>
        </row>
        <row r="6134">
          <cell r="A6134" t="str">
            <v>SINAPI 73788/2</v>
          </cell>
        </row>
        <row r="6135">
          <cell r="A6135" t="str">
            <v>SINAPI 98509</v>
          </cell>
        </row>
        <row r="6136">
          <cell r="A6136" t="str">
            <v>SINAPI 98510</v>
          </cell>
        </row>
        <row r="6137">
          <cell r="A6137" t="str">
            <v>SINAPI 98511</v>
          </cell>
        </row>
        <row r="6138">
          <cell r="A6138" t="str">
            <v>SINAPI 98516</v>
          </cell>
        </row>
        <row r="6139">
          <cell r="A6139" t="str">
            <v>SINAPI 98519</v>
          </cell>
        </row>
        <row r="6140">
          <cell r="A6140" t="str">
            <v>SINAPI 98520</v>
          </cell>
        </row>
        <row r="6141">
          <cell r="A6141" t="str">
            <v>SINAPI 98521</v>
          </cell>
        </row>
        <row r="6142">
          <cell r="A6142" t="str">
            <v>SINAPI 98522</v>
          </cell>
        </row>
        <row r="6143">
          <cell r="A6143" t="str">
            <v>SINAPI 98524</v>
          </cell>
        </row>
        <row r="6144">
          <cell r="A6144" t="str">
            <v>SINAPI 85179</v>
          </cell>
        </row>
        <row r="6145">
          <cell r="A6145" t="str">
            <v>SINAPI 85180</v>
          </cell>
        </row>
        <row r="6146">
          <cell r="A6146" t="str">
            <v>SINAPI 98503</v>
          </cell>
        </row>
        <row r="6147">
          <cell r="A6147" t="str">
            <v>SINAPI 98504</v>
          </cell>
        </row>
        <row r="6148">
          <cell r="A6148" t="str">
            <v>SINAPI 98505</v>
          </cell>
        </row>
        <row r="6149">
          <cell r="A6149" t="str">
            <v>SINAPI 85184</v>
          </cell>
        </row>
        <row r="6150">
          <cell r="A6150" t="str">
            <v>SINAPI 85185</v>
          </cell>
        </row>
        <row r="6151">
          <cell r="A6151" t="str">
            <v>SINAPI 98525</v>
          </cell>
        </row>
        <row r="6152">
          <cell r="A6152" t="str">
            <v>SINAPI 98526</v>
          </cell>
        </row>
        <row r="6153">
          <cell r="A6153" t="str">
            <v>SINAPI 98527</v>
          </cell>
        </row>
        <row r="6154">
          <cell r="A6154" t="str">
            <v>SINAPI 98528</v>
          </cell>
        </row>
        <row r="6155">
          <cell r="A6155" t="str">
            <v>SINAPI 98529</v>
          </cell>
        </row>
        <row r="6156">
          <cell r="A6156" t="str">
            <v>SINAPI 98530</v>
          </cell>
        </row>
        <row r="6157">
          <cell r="A6157" t="str">
            <v>SINAPI 98531</v>
          </cell>
        </row>
        <row r="6158">
          <cell r="A6158" t="str">
            <v>SINAPI 98532</v>
          </cell>
        </row>
        <row r="6159">
          <cell r="A6159" t="str">
            <v>SINAPI 98533</v>
          </cell>
        </row>
        <row r="6160">
          <cell r="A6160" t="str">
            <v>SINAPI 98534</v>
          </cell>
        </row>
        <row r="6161">
          <cell r="A6161" t="str">
            <v>SINAPI 98535</v>
          </cell>
        </row>
        <row r="6162">
          <cell r="A6162" t="str">
            <v>SINAPI 88238</v>
          </cell>
        </row>
        <row r="6163">
          <cell r="A6163" t="str">
            <v>SINAPI 88239</v>
          </cell>
        </row>
        <row r="6164">
          <cell r="A6164" t="str">
            <v>SINAPI 88240</v>
          </cell>
        </row>
        <row r="6165">
          <cell r="A6165" t="str">
            <v>SINAPI 88241</v>
          </cell>
        </row>
        <row r="6166">
          <cell r="A6166" t="str">
            <v>SINAPI 88242</v>
          </cell>
        </row>
        <row r="6167">
          <cell r="A6167" t="str">
            <v>SINAPI 88243</v>
          </cell>
        </row>
        <row r="6168">
          <cell r="A6168" t="str">
            <v>SINAPI 88245</v>
          </cell>
        </row>
        <row r="6169">
          <cell r="A6169" t="str">
            <v>SINAPI 88246</v>
          </cell>
        </row>
        <row r="6170">
          <cell r="A6170" t="str">
            <v>SINAPI 88247</v>
          </cell>
        </row>
        <row r="6171">
          <cell r="A6171" t="str">
            <v>SINAPI 88248</v>
          </cell>
        </row>
        <row r="6172">
          <cell r="A6172" t="str">
            <v>SINAPI 88249</v>
          </cell>
        </row>
        <row r="6173">
          <cell r="A6173" t="str">
            <v>SINAPI 88250</v>
          </cell>
        </row>
        <row r="6174">
          <cell r="A6174" t="str">
            <v>SINAPI 88251</v>
          </cell>
        </row>
        <row r="6175">
          <cell r="A6175" t="str">
            <v>SINAPI 88252</v>
          </cell>
        </row>
        <row r="6176">
          <cell r="A6176" t="str">
            <v>SINAPI 88253</v>
          </cell>
        </row>
        <row r="6177">
          <cell r="A6177" t="str">
            <v>SINAPI 88255</v>
          </cell>
        </row>
        <row r="6178">
          <cell r="A6178" t="str">
            <v>SINAPI 88256</v>
          </cell>
        </row>
        <row r="6179">
          <cell r="A6179" t="str">
            <v>SINAPI 88257</v>
          </cell>
        </row>
        <row r="6180">
          <cell r="A6180" t="str">
            <v>SINAPI 88258</v>
          </cell>
        </row>
        <row r="6181">
          <cell r="A6181" t="str">
            <v>SINAPI 88259</v>
          </cell>
        </row>
        <row r="6182">
          <cell r="A6182" t="str">
            <v>SINAPI 88260</v>
          </cell>
        </row>
        <row r="6183">
          <cell r="A6183" t="str">
            <v>SINAPI 88261</v>
          </cell>
        </row>
        <row r="6184">
          <cell r="A6184" t="str">
            <v>SINAPI 88262</v>
          </cell>
        </row>
        <row r="6185">
          <cell r="A6185" t="str">
            <v>SINAPI 88263</v>
          </cell>
        </row>
        <row r="6186">
          <cell r="A6186" t="str">
            <v>SINAPI 88264</v>
          </cell>
        </row>
        <row r="6187">
          <cell r="A6187" t="str">
            <v>SINAPI 88265</v>
          </cell>
        </row>
        <row r="6188">
          <cell r="A6188" t="str">
            <v>SINAPI 88266</v>
          </cell>
        </row>
        <row r="6189">
          <cell r="A6189" t="str">
            <v>SINAPI 88267</v>
          </cell>
        </row>
        <row r="6190">
          <cell r="A6190" t="str">
            <v>SINAPI 88268</v>
          </cell>
        </row>
        <row r="6191">
          <cell r="A6191" t="str">
            <v>SINAPI 88269</v>
          </cell>
        </row>
        <row r="6192">
          <cell r="A6192" t="str">
            <v>SINAPI 88270</v>
          </cell>
        </row>
        <row r="6193">
          <cell r="A6193" t="str">
            <v>SINAPI 88272</v>
          </cell>
        </row>
        <row r="6194">
          <cell r="A6194" t="str">
            <v>SINAPI 88273</v>
          </cell>
        </row>
        <row r="6195">
          <cell r="A6195" t="str">
            <v>SINAPI 88274</v>
          </cell>
        </row>
        <row r="6196">
          <cell r="A6196" t="str">
            <v>SINAPI 88275</v>
          </cell>
        </row>
        <row r="6197">
          <cell r="A6197" t="str">
            <v>SINAPI 88277</v>
          </cell>
        </row>
        <row r="6198">
          <cell r="A6198" t="str">
            <v>SINAPI 88278</v>
          </cell>
        </row>
        <row r="6199">
          <cell r="A6199" t="str">
            <v>SINAPI 88279</v>
          </cell>
        </row>
        <row r="6200">
          <cell r="A6200" t="str">
            <v>SINAPI 88281</v>
          </cell>
        </row>
        <row r="6201">
          <cell r="A6201" t="str">
            <v>SINAPI 88282</v>
          </cell>
        </row>
        <row r="6202">
          <cell r="A6202" t="str">
            <v>SINAPI 88283</v>
          </cell>
        </row>
        <row r="6203">
          <cell r="A6203" t="str">
            <v>SINAPI 88284</v>
          </cell>
        </row>
        <row r="6204">
          <cell r="A6204" t="str">
            <v>SINAPI 88285</v>
          </cell>
        </row>
        <row r="6205">
          <cell r="A6205" t="str">
            <v>SINAPI 88286</v>
          </cell>
        </row>
        <row r="6206">
          <cell r="A6206" t="str">
            <v>SINAPI 88288</v>
          </cell>
        </row>
        <row r="6207">
          <cell r="A6207" t="str">
            <v>SINAPI 88291</v>
          </cell>
        </row>
        <row r="6208">
          <cell r="A6208" t="str">
            <v>SINAPI 88292</v>
          </cell>
        </row>
        <row r="6209">
          <cell r="A6209" t="str">
            <v>SINAPI 88293</v>
          </cell>
        </row>
        <row r="6210">
          <cell r="A6210" t="str">
            <v>SINAPI 88294</v>
          </cell>
        </row>
        <row r="6211">
          <cell r="A6211" t="str">
            <v>SINAPI 88295</v>
          </cell>
        </row>
        <row r="6212">
          <cell r="A6212" t="str">
            <v>SINAPI 88296</v>
          </cell>
        </row>
        <row r="6213">
          <cell r="A6213" t="str">
            <v>SINAPI 88297</v>
          </cell>
        </row>
        <row r="6214">
          <cell r="A6214" t="str">
            <v>SINAPI 88298</v>
          </cell>
        </row>
        <row r="6215">
          <cell r="A6215" t="str">
            <v>SINAPI 88299</v>
          </cell>
        </row>
        <row r="6216">
          <cell r="A6216" t="str">
            <v>SINAPI 88300</v>
          </cell>
        </row>
        <row r="6217">
          <cell r="A6217" t="str">
            <v>SINAPI 88301</v>
          </cell>
        </row>
        <row r="6218">
          <cell r="A6218" t="str">
            <v>SINAPI 88302</v>
          </cell>
        </row>
        <row r="6219">
          <cell r="A6219" t="str">
            <v>SINAPI 88303</v>
          </cell>
        </row>
        <row r="6220">
          <cell r="A6220" t="str">
            <v>SINAPI 88304</v>
          </cell>
        </row>
        <row r="6221">
          <cell r="A6221" t="str">
            <v>SINAPI 88306</v>
          </cell>
        </row>
        <row r="6222">
          <cell r="A6222" t="str">
            <v>SINAPI 88307</v>
          </cell>
        </row>
        <row r="6223">
          <cell r="A6223" t="str">
            <v>SINAPI 88308</v>
          </cell>
        </row>
        <row r="6224">
          <cell r="A6224" t="str">
            <v>SINAPI 88309</v>
          </cell>
        </row>
        <row r="6225">
          <cell r="A6225" t="str">
            <v>SINAPI 88310</v>
          </cell>
        </row>
        <row r="6226">
          <cell r="A6226" t="str">
            <v>SINAPI 88311</v>
          </cell>
        </row>
        <row r="6227">
          <cell r="A6227" t="str">
            <v>SINAPI 88312</v>
          </cell>
        </row>
        <row r="6228">
          <cell r="A6228" t="str">
            <v>SINAPI 88313</v>
          </cell>
        </row>
        <row r="6229">
          <cell r="A6229" t="str">
            <v>SINAPI 88314</v>
          </cell>
        </row>
        <row r="6230">
          <cell r="A6230" t="str">
            <v>SINAPI 88315</v>
          </cell>
        </row>
        <row r="6231">
          <cell r="A6231" t="str">
            <v>SINAPI 88316</v>
          </cell>
        </row>
        <row r="6232">
          <cell r="A6232" t="str">
            <v>SINAPI 88317</v>
          </cell>
        </row>
        <row r="6233">
          <cell r="A6233" t="str">
            <v>SINAPI 88318</v>
          </cell>
        </row>
        <row r="6234">
          <cell r="A6234" t="str">
            <v>SINAPI 88320</v>
          </cell>
        </row>
        <row r="6235">
          <cell r="A6235" t="str">
            <v>SINAPI 88321</v>
          </cell>
        </row>
        <row r="6236">
          <cell r="A6236" t="str">
            <v>SINAPI 88322</v>
          </cell>
        </row>
        <row r="6237">
          <cell r="A6237" t="str">
            <v>SINAPI 88323</v>
          </cell>
        </row>
        <row r="6238">
          <cell r="A6238" t="str">
            <v>SINAPI 88324</v>
          </cell>
        </row>
        <row r="6239">
          <cell r="A6239" t="str">
            <v>SINAPI 88325</v>
          </cell>
        </row>
        <row r="6240">
          <cell r="A6240" t="str">
            <v>SINAPI 88326</v>
          </cell>
        </row>
        <row r="6241">
          <cell r="A6241" t="str">
            <v>SINAPI 88377</v>
          </cell>
        </row>
        <row r="6242">
          <cell r="A6242" t="str">
            <v>SINAPI 88441</v>
          </cell>
        </row>
        <row r="6243">
          <cell r="A6243" t="str">
            <v>SINAPI 88597</v>
          </cell>
        </row>
        <row r="6244">
          <cell r="A6244" t="str">
            <v>SINAPI 90766</v>
          </cell>
        </row>
        <row r="6245">
          <cell r="A6245" t="str">
            <v>SINAPI 90767</v>
          </cell>
        </row>
        <row r="6246">
          <cell r="A6246" t="str">
            <v>SINAPI 90768</v>
          </cell>
        </row>
        <row r="6247">
          <cell r="A6247" t="str">
            <v>SINAPI 90769</v>
          </cell>
        </row>
        <row r="6248">
          <cell r="A6248" t="str">
            <v>SINAPI 90770</v>
          </cell>
        </row>
        <row r="6249">
          <cell r="A6249" t="str">
            <v>SINAPI 90771</v>
          </cell>
        </row>
        <row r="6250">
          <cell r="A6250" t="str">
            <v>SINAPI 90772</v>
          </cell>
        </row>
        <row r="6251">
          <cell r="A6251" t="str">
            <v>SINAPI 90773</v>
          </cell>
        </row>
        <row r="6252">
          <cell r="A6252" t="str">
            <v>SINAPI 90775</v>
          </cell>
        </row>
        <row r="6253">
          <cell r="A6253" t="str">
            <v>SINAPI 90776</v>
          </cell>
        </row>
        <row r="6254">
          <cell r="A6254" t="str">
            <v>SINAPI 90777</v>
          </cell>
        </row>
        <row r="6255">
          <cell r="A6255" t="str">
            <v>SINAPI 90778</v>
          </cell>
        </row>
        <row r="6256">
          <cell r="A6256" t="str">
            <v>SINAPI 90779</v>
          </cell>
        </row>
        <row r="6257">
          <cell r="A6257" t="str">
            <v>SINAPI 90780</v>
          </cell>
        </row>
        <row r="6258">
          <cell r="A6258" t="str">
            <v>SINAPI 90781</v>
          </cell>
        </row>
        <row r="6259">
          <cell r="A6259" t="str">
            <v>SINAPI 91677</v>
          </cell>
        </row>
        <row r="6260">
          <cell r="A6260" t="str">
            <v>SINAPI 91678</v>
          </cell>
        </row>
        <row r="6261">
          <cell r="A6261" t="str">
            <v>SINAPI 93558</v>
          </cell>
        </row>
        <row r="6262">
          <cell r="A6262" t="str">
            <v>SINAPI 93561</v>
          </cell>
        </row>
        <row r="6263">
          <cell r="A6263" t="str">
            <v>SINAPI 93562</v>
          </cell>
        </row>
        <row r="6264">
          <cell r="A6264" t="str">
            <v>SINAPI 93563</v>
          </cell>
        </row>
        <row r="6265">
          <cell r="A6265" t="str">
            <v>SINAPI 93564</v>
          </cell>
        </row>
        <row r="6266">
          <cell r="A6266" t="str">
            <v>SINAPI 93565</v>
          </cell>
        </row>
        <row r="6267">
          <cell r="A6267" t="str">
            <v>SINAPI 93566</v>
          </cell>
        </row>
        <row r="6268">
          <cell r="A6268" t="str">
            <v>SINAPI 93567</v>
          </cell>
        </row>
        <row r="6269">
          <cell r="A6269" t="str">
            <v>SINAPI 93568</v>
          </cell>
        </row>
        <row r="6270">
          <cell r="A6270" t="str">
            <v>SINAPI 93569</v>
          </cell>
        </row>
        <row r="6271">
          <cell r="A6271" t="str">
            <v>SINAPI 93570</v>
          </cell>
        </row>
        <row r="6272">
          <cell r="A6272" t="str">
            <v>SINAPI 93571</v>
          </cell>
        </row>
        <row r="6273">
          <cell r="A6273" t="str">
            <v>SINAPI 93572</v>
          </cell>
        </row>
        <row r="6274">
          <cell r="A6274" t="str">
            <v>SINAPI 94295</v>
          </cell>
        </row>
        <row r="6275">
          <cell r="A6275" t="str">
            <v>SINAPI 94296</v>
          </cell>
        </row>
        <row r="6276">
          <cell r="A6276" t="str">
            <v>SINAPI 95308</v>
          </cell>
        </row>
        <row r="6277">
          <cell r="A6277" t="str">
            <v>SINAPI 95309</v>
          </cell>
        </row>
        <row r="6278">
          <cell r="A6278" t="str">
            <v>SINAPI 95310</v>
          </cell>
        </row>
        <row r="6279">
          <cell r="A6279" t="str">
            <v>SINAPI 95311</v>
          </cell>
        </row>
        <row r="6280">
          <cell r="A6280" t="str">
            <v>SINAPI 95312</v>
          </cell>
        </row>
        <row r="6281">
          <cell r="A6281" t="str">
            <v>SINAPI 95313</v>
          </cell>
        </row>
        <row r="6282">
          <cell r="A6282" t="str">
            <v>SINAPI 95314</v>
          </cell>
        </row>
        <row r="6283">
          <cell r="A6283" t="str">
            <v>SINAPI 95315</v>
          </cell>
        </row>
        <row r="6284">
          <cell r="A6284" t="str">
            <v>SINAPI 95316</v>
          </cell>
        </row>
        <row r="6285">
          <cell r="A6285" t="str">
            <v>SINAPI 95317</v>
          </cell>
        </row>
        <row r="6286">
          <cell r="A6286" t="str">
            <v>SINAPI 95318</v>
          </cell>
        </row>
        <row r="6287">
          <cell r="A6287" t="str">
            <v>SINAPI 95319</v>
          </cell>
        </row>
        <row r="6288">
          <cell r="A6288" t="str">
            <v>SINAPI 95320</v>
          </cell>
        </row>
        <row r="6289">
          <cell r="A6289" t="str">
            <v>SINAPI 95321</v>
          </cell>
        </row>
        <row r="6290">
          <cell r="A6290" t="str">
            <v>SINAPI 95322</v>
          </cell>
        </row>
        <row r="6291">
          <cell r="A6291" t="str">
            <v>SINAPI 95323</v>
          </cell>
        </row>
        <row r="6292">
          <cell r="A6292" t="str">
            <v>SINAPI 95324</v>
          </cell>
        </row>
        <row r="6293">
          <cell r="A6293" t="str">
            <v>SINAPI 95325</v>
          </cell>
        </row>
        <row r="6294">
          <cell r="A6294" t="str">
            <v>SINAPI 95326</v>
          </cell>
        </row>
        <row r="6295">
          <cell r="A6295" t="str">
            <v>SINAPI 95327</v>
          </cell>
        </row>
        <row r="6296">
          <cell r="A6296" t="str">
            <v>SINAPI 95328</v>
          </cell>
        </row>
        <row r="6297">
          <cell r="A6297" t="str">
            <v>SINAPI 95329</v>
          </cell>
        </row>
        <row r="6298">
          <cell r="A6298" t="str">
            <v>SINAPI 95330</v>
          </cell>
        </row>
        <row r="6299">
          <cell r="A6299" t="str">
            <v>SINAPI 95331</v>
          </cell>
        </row>
        <row r="6300">
          <cell r="A6300" t="str">
            <v>SINAPI 95332</v>
          </cell>
        </row>
        <row r="6301">
          <cell r="A6301" t="str">
            <v>SINAPI 95333</v>
          </cell>
        </row>
        <row r="6302">
          <cell r="A6302" t="str">
            <v>SINAPI 95334</v>
          </cell>
        </row>
        <row r="6303">
          <cell r="A6303" t="str">
            <v>SINAPI 95335</v>
          </cell>
        </row>
        <row r="6304">
          <cell r="A6304" t="str">
            <v>SINAPI 95336</v>
          </cell>
        </row>
        <row r="6305">
          <cell r="A6305" t="str">
            <v>SINAPI 95337</v>
          </cell>
        </row>
        <row r="6306">
          <cell r="A6306" t="str">
            <v>SINAPI 95338</v>
          </cell>
        </row>
        <row r="6307">
          <cell r="A6307" t="str">
            <v>SINAPI 95339</v>
          </cell>
        </row>
        <row r="6308">
          <cell r="A6308" t="str">
            <v>SINAPI 95340</v>
          </cell>
        </row>
        <row r="6309">
          <cell r="A6309" t="str">
            <v>SINAPI 95341</v>
          </cell>
        </row>
        <row r="6310">
          <cell r="A6310" t="str">
            <v>SINAPI 95342</v>
          </cell>
        </row>
        <row r="6311">
          <cell r="A6311" t="str">
            <v>SINAPI 95343</v>
          </cell>
        </row>
        <row r="6312">
          <cell r="A6312" t="str">
            <v>SINAPI 95344</v>
          </cell>
        </row>
        <row r="6313">
          <cell r="A6313" t="str">
            <v>SINAPI 95345</v>
          </cell>
        </row>
        <row r="6314">
          <cell r="A6314" t="str">
            <v>SINAPI 95346</v>
          </cell>
        </row>
        <row r="6315">
          <cell r="A6315" t="str">
            <v>SINAPI 95347</v>
          </cell>
        </row>
        <row r="6316">
          <cell r="A6316" t="str">
            <v>SINAPI 95348</v>
          </cell>
        </row>
        <row r="6317">
          <cell r="A6317" t="str">
            <v>SINAPI 95349</v>
          </cell>
        </row>
        <row r="6318">
          <cell r="A6318" t="str">
            <v>SINAPI 95350</v>
          </cell>
        </row>
        <row r="6319">
          <cell r="A6319" t="str">
            <v>SINAPI 95351</v>
          </cell>
        </row>
        <row r="6320">
          <cell r="A6320" t="str">
            <v>SINAPI 95352</v>
          </cell>
        </row>
        <row r="6321">
          <cell r="A6321" t="str">
            <v>SINAPI 95354</v>
          </cell>
        </row>
        <row r="6322">
          <cell r="A6322" t="str">
            <v>SINAPI 95355</v>
          </cell>
        </row>
        <row r="6323">
          <cell r="A6323" t="str">
            <v>SINAPI 95356</v>
          </cell>
        </row>
        <row r="6324">
          <cell r="A6324" t="str">
            <v>SINAPI 95357</v>
          </cell>
        </row>
        <row r="6325">
          <cell r="A6325" t="str">
            <v>SINAPI 95358</v>
          </cell>
        </row>
        <row r="6326">
          <cell r="A6326" t="str">
            <v>SINAPI 95359</v>
          </cell>
        </row>
        <row r="6327">
          <cell r="A6327" t="str">
            <v>SINAPI 95360</v>
          </cell>
        </row>
        <row r="6328">
          <cell r="A6328" t="str">
            <v>SINAPI 95361</v>
          </cell>
        </row>
        <row r="6329">
          <cell r="A6329" t="str">
            <v>SINAPI 95362</v>
          </cell>
        </row>
        <row r="6330">
          <cell r="A6330" t="str">
            <v>SINAPI 95363</v>
          </cell>
        </row>
        <row r="6331">
          <cell r="A6331" t="str">
            <v>SINAPI 95364</v>
          </cell>
        </row>
        <row r="6332">
          <cell r="A6332" t="str">
            <v>SINAPI 95365</v>
          </cell>
        </row>
        <row r="6333">
          <cell r="A6333" t="str">
            <v>SINAPI 95366</v>
          </cell>
        </row>
        <row r="6334">
          <cell r="A6334" t="str">
            <v>SINAPI 95367</v>
          </cell>
        </row>
        <row r="6335">
          <cell r="A6335" t="str">
            <v>SINAPI 95368</v>
          </cell>
        </row>
        <row r="6336">
          <cell r="A6336" t="str">
            <v>SINAPI 95369</v>
          </cell>
        </row>
        <row r="6337">
          <cell r="A6337" t="str">
            <v>SINAPI 95370</v>
          </cell>
        </row>
        <row r="6338">
          <cell r="A6338" t="str">
            <v>SINAPI 95371</v>
          </cell>
        </row>
        <row r="6339">
          <cell r="A6339" t="str">
            <v>SINAPI 95372</v>
          </cell>
        </row>
        <row r="6340">
          <cell r="A6340" t="str">
            <v>SINAPI 95373</v>
          </cell>
        </row>
        <row r="6341">
          <cell r="A6341" t="str">
            <v>SINAPI 95374</v>
          </cell>
        </row>
        <row r="6342">
          <cell r="A6342" t="str">
            <v>SINAPI 95375</v>
          </cell>
        </row>
        <row r="6343">
          <cell r="A6343" t="str">
            <v>SINAPI 95376</v>
          </cell>
        </row>
        <row r="6344">
          <cell r="A6344" t="str">
            <v>SINAPI 95377</v>
          </cell>
        </row>
        <row r="6345">
          <cell r="A6345" t="str">
            <v>SINAPI 95378</v>
          </cell>
        </row>
        <row r="6346">
          <cell r="A6346" t="str">
            <v>SINAPI 95379</v>
          </cell>
        </row>
        <row r="6347">
          <cell r="A6347" t="str">
            <v>SINAPI 95380</v>
          </cell>
        </row>
        <row r="6348">
          <cell r="A6348" t="str">
            <v>SINAPI 95382</v>
          </cell>
        </row>
        <row r="6349">
          <cell r="A6349" t="str">
            <v>SINAPI 95383</v>
          </cell>
        </row>
        <row r="6350">
          <cell r="A6350" t="str">
            <v>SINAPI 95384</v>
          </cell>
        </row>
        <row r="6351">
          <cell r="A6351" t="str">
            <v>SINAPI 95385</v>
          </cell>
        </row>
        <row r="6352">
          <cell r="A6352" t="str">
            <v>SINAPI 95386</v>
          </cell>
        </row>
        <row r="6353">
          <cell r="A6353" t="str">
            <v>SINAPI 95387</v>
          </cell>
        </row>
        <row r="6354">
          <cell r="A6354" t="str">
            <v>SINAPI 95388</v>
          </cell>
        </row>
        <row r="6355">
          <cell r="A6355" t="str">
            <v>SINAPI 95389</v>
          </cell>
        </row>
        <row r="6356">
          <cell r="A6356" t="str">
            <v>SINAPI 95390</v>
          </cell>
        </row>
        <row r="6357">
          <cell r="A6357" t="str">
            <v>SINAPI 95391</v>
          </cell>
        </row>
        <row r="6358">
          <cell r="A6358" t="str">
            <v>SINAPI 95392</v>
          </cell>
        </row>
        <row r="6359">
          <cell r="A6359" t="str">
            <v>SINAPI 95393</v>
          </cell>
        </row>
        <row r="6360">
          <cell r="A6360" t="str">
            <v>SINAPI 95394</v>
          </cell>
        </row>
        <row r="6361">
          <cell r="A6361" t="str">
            <v>SINAPI 95395</v>
          </cell>
        </row>
        <row r="6362">
          <cell r="A6362" t="str">
            <v>SINAPI 95396</v>
          </cell>
        </row>
        <row r="6363">
          <cell r="A6363" t="str">
            <v>SINAPI 95397</v>
          </cell>
        </row>
        <row r="6364">
          <cell r="A6364" t="str">
            <v>SINAPI 95398</v>
          </cell>
        </row>
        <row r="6365">
          <cell r="A6365" t="str">
            <v>SINAPI 95399</v>
          </cell>
        </row>
        <row r="6366">
          <cell r="A6366" t="str">
            <v>SINAPI 95400</v>
          </cell>
        </row>
        <row r="6367">
          <cell r="A6367" t="str">
            <v>SINAPI 95401</v>
          </cell>
        </row>
        <row r="6368">
          <cell r="A6368" t="str">
            <v>SINAPI 95402</v>
          </cell>
        </row>
        <row r="6369">
          <cell r="A6369" t="str">
            <v>SINAPI 95403</v>
          </cell>
        </row>
        <row r="6370">
          <cell r="A6370" t="str">
            <v>SINAPI 95404</v>
          </cell>
        </row>
        <row r="6371">
          <cell r="A6371" t="str">
            <v>SINAPI 95405</v>
          </cell>
        </row>
        <row r="6372">
          <cell r="A6372" t="str">
            <v>SINAPI 95406</v>
          </cell>
        </row>
        <row r="6373">
          <cell r="A6373" t="str">
            <v>SINAPI 95407</v>
          </cell>
        </row>
        <row r="6374">
          <cell r="A6374" t="str">
            <v>SINAPI 95408</v>
          </cell>
        </row>
        <row r="6375">
          <cell r="A6375" t="str">
            <v>SINAPI 95409</v>
          </cell>
        </row>
        <row r="6376">
          <cell r="A6376" t="str">
            <v>SINAPI 95410</v>
          </cell>
        </row>
        <row r="6377">
          <cell r="A6377" t="str">
            <v>SINAPI 95411</v>
          </cell>
        </row>
        <row r="6378">
          <cell r="A6378" t="str">
            <v>SINAPI 95412</v>
          </cell>
        </row>
        <row r="6379">
          <cell r="A6379" t="str">
            <v>SINAPI 95413</v>
          </cell>
        </row>
        <row r="6380">
          <cell r="A6380" t="str">
            <v>SINAPI 95414</v>
          </cell>
        </row>
        <row r="6381">
          <cell r="A6381" t="str">
            <v>SINAPI 95415</v>
          </cell>
        </row>
        <row r="6382">
          <cell r="A6382" t="str">
            <v>SINAPI 95416</v>
          </cell>
        </row>
        <row r="6383">
          <cell r="A6383" t="str">
            <v>SINAPI 95417</v>
          </cell>
        </row>
        <row r="6384">
          <cell r="A6384" t="str">
            <v>SINAPI 95418</v>
          </cell>
        </row>
        <row r="6385">
          <cell r="A6385" t="str">
            <v>SINAPI 95419</v>
          </cell>
        </row>
        <row r="6386">
          <cell r="A6386" t="str">
            <v>SINAPI 95420</v>
          </cell>
        </row>
        <row r="6387">
          <cell r="A6387" t="str">
            <v>SINAPI 95421</v>
          </cell>
        </row>
        <row r="6388">
          <cell r="A6388" t="str">
            <v>SINAPI 95422</v>
          </cell>
        </row>
        <row r="6389">
          <cell r="A6389" t="str">
            <v>SINAPI 95423</v>
          </cell>
        </row>
        <row r="6390">
          <cell r="A6390" t="str">
            <v>SINAPI 95424</v>
          </cell>
        </row>
        <row r="6391">
          <cell r="A6391" t="str">
            <v>SINAPI 100288</v>
          </cell>
        </row>
        <row r="6392">
          <cell r="A6392" t="str">
            <v>SINAPI 100289</v>
          </cell>
        </row>
        <row r="6393">
          <cell r="A6393" t="str">
            <v>SINAPI 100290</v>
          </cell>
        </row>
        <row r="6394">
          <cell r="A6394" t="str">
            <v>SINAPI 100291</v>
          </cell>
        </row>
        <row r="6395">
          <cell r="A6395" t="str">
            <v>SINAPI 100292</v>
          </cell>
        </row>
        <row r="6396">
          <cell r="A6396" t="str">
            <v>SINAPI 100293</v>
          </cell>
        </row>
        <row r="6397">
          <cell r="A6397" t="str">
            <v>SINAPI 100294</v>
          </cell>
        </row>
        <row r="6398">
          <cell r="A6398" t="str">
            <v>SINAPI 100295</v>
          </cell>
        </row>
        <row r="6399">
          <cell r="A6399" t="str">
            <v>SINAPI 100296</v>
          </cell>
        </row>
        <row r="6400">
          <cell r="A6400" t="str">
            <v>SINAPI 100297</v>
          </cell>
        </row>
        <row r="6401">
          <cell r="A6401" t="str">
            <v>SINAPI 100298</v>
          </cell>
        </row>
        <row r="6402">
          <cell r="A6402" t="str">
            <v>SINAPI 100299</v>
          </cell>
        </row>
        <row r="6403">
          <cell r="A6403" t="str">
            <v>SINAPI 100300</v>
          </cell>
        </row>
        <row r="6404">
          <cell r="A6404" t="str">
            <v>SINAPI 100301</v>
          </cell>
        </row>
        <row r="6405">
          <cell r="A6405" t="str">
            <v>SINAPI 100302</v>
          </cell>
        </row>
        <row r="6406">
          <cell r="A6406" t="str">
            <v>SINAPI 100303</v>
          </cell>
        </row>
        <row r="6407">
          <cell r="A6407" t="str">
            <v>SINAPI 100304</v>
          </cell>
        </row>
        <row r="6408">
          <cell r="A6408" t="str">
            <v>SINAPI 100305</v>
          </cell>
        </row>
        <row r="6409">
          <cell r="A6409" t="str">
            <v>SINAPI 100306</v>
          </cell>
        </row>
        <row r="6410">
          <cell r="A6410" t="str">
            <v>SINAPI 100307</v>
          </cell>
        </row>
        <row r="6411">
          <cell r="A6411" t="str">
            <v>SINAPI 100308</v>
          </cell>
        </row>
        <row r="6412">
          <cell r="A6412" t="str">
            <v>SINAPI 100309</v>
          </cell>
        </row>
        <row r="6413">
          <cell r="A6413" t="str">
            <v>SINAPI 100310</v>
          </cell>
        </row>
        <row r="6414">
          <cell r="A6414" t="str">
            <v>SINAPI 100311</v>
          </cell>
        </row>
        <row r="6415">
          <cell r="A6415" t="str">
            <v>SINAPI 100312</v>
          </cell>
        </row>
        <row r="6416">
          <cell r="A6416" t="str">
            <v>SINAPI 100313</v>
          </cell>
        </row>
        <row r="6417">
          <cell r="A6417" t="str">
            <v>SINAPI 100314</v>
          </cell>
        </row>
        <row r="6418">
          <cell r="A6418" t="str">
            <v>SINAPI 100315</v>
          </cell>
        </row>
        <row r="6419">
          <cell r="A6419" t="str">
            <v>SINAPI 100316</v>
          </cell>
        </row>
        <row r="6420">
          <cell r="A6420" t="str">
            <v>SINAPI 100317</v>
          </cell>
        </row>
        <row r="6421">
          <cell r="A6421" t="str">
            <v>SINAPI 100318</v>
          </cell>
        </row>
        <row r="6422">
          <cell r="A6422" t="str">
            <v>SINAPI 100319</v>
          </cell>
        </row>
        <row r="6423">
          <cell r="A6423" t="str">
            <v>SINAPI 100320</v>
          </cell>
        </row>
        <row r="6424">
          <cell r="A6424" t="str">
            <v>SINAPI 100321</v>
          </cell>
        </row>
        <row r="6425">
          <cell r="A6425" t="str">
            <v>SINAPI 100533</v>
          </cell>
        </row>
        <row r="6426">
          <cell r="A6426" t="str">
            <v>SINAPI 100534</v>
          </cell>
        </row>
        <row r="6427">
          <cell r="A6427" t="str">
            <v>SINAPI 100535</v>
          </cell>
        </row>
        <row r="6428">
          <cell r="A6428" t="str">
            <v>SINAPI 100536</v>
          </cell>
        </row>
        <row r="6429">
          <cell r="A6429" t="str">
            <v>SINAPI-I 7325</v>
          </cell>
        </row>
        <row r="6430">
          <cell r="A6430" t="str">
            <v>SINAPI-I 39847</v>
          </cell>
        </row>
        <row r="6431">
          <cell r="A6431" t="str">
            <v>SINAPI-I 39844</v>
          </cell>
        </row>
        <row r="6432">
          <cell r="A6432" t="str">
            <v>SINAPI-I 39846</v>
          </cell>
        </row>
        <row r="6433">
          <cell r="A6433" t="str">
            <v>SINAPI-I 39838</v>
          </cell>
        </row>
        <row r="6434">
          <cell r="A6434" t="str">
            <v>SINAPI-I 39839</v>
          </cell>
        </row>
        <row r="6435">
          <cell r="A6435" t="str">
            <v>SINAPI-I 39841</v>
          </cell>
        </row>
        <row r="6436">
          <cell r="A6436" t="str">
            <v>SINAPI-I 39842</v>
          </cell>
        </row>
        <row r="6437">
          <cell r="A6437" t="str">
            <v>SINAPI-I 39843</v>
          </cell>
        </row>
        <row r="6438">
          <cell r="A6438" t="str">
            <v>SINAPI-I 2404</v>
          </cell>
        </row>
        <row r="6439">
          <cell r="A6439" t="str">
            <v>SINAPI-I 2720</v>
          </cell>
        </row>
        <row r="6440">
          <cell r="A6440" t="str">
            <v>SINAPI-I 2719</v>
          </cell>
        </row>
        <row r="6441">
          <cell r="A6441" t="str">
            <v>SINAPI-I 3378</v>
          </cell>
        </row>
        <row r="6442">
          <cell r="A6442" t="str">
            <v>SINAPI-I 3380</v>
          </cell>
        </row>
        <row r="6443">
          <cell r="A6443" t="str">
            <v>SINAPI-I 3379</v>
          </cell>
        </row>
        <row r="6444">
          <cell r="A6444" t="str">
            <v>SINAPI-I 3346</v>
          </cell>
        </row>
        <row r="6445">
          <cell r="A6445" t="str">
            <v>SINAPI-I 3348</v>
          </cell>
        </row>
        <row r="6446">
          <cell r="A6446" t="str">
            <v>SINAPI-I 3345</v>
          </cell>
        </row>
        <row r="6447">
          <cell r="A6447" t="str">
            <v>SINAPI-I 39833</v>
          </cell>
        </row>
        <row r="6448">
          <cell r="A6448" t="str">
            <v>SINAPI-I 39834</v>
          </cell>
        </row>
        <row r="6449">
          <cell r="A6449" t="str">
            <v>SINAPI-I 39835</v>
          </cell>
        </row>
        <row r="6450">
          <cell r="A6450" t="str">
            <v>SINAPI-I 13382</v>
          </cell>
        </row>
        <row r="6451">
          <cell r="A6451" t="str">
            <v>SINAPI-I 4126</v>
          </cell>
        </row>
        <row r="6452">
          <cell r="A6452" t="str">
            <v>SINAPI-I 10615</v>
          </cell>
        </row>
        <row r="6453">
          <cell r="A6453" t="str">
            <v>SINAPI-I 21136</v>
          </cell>
        </row>
        <row r="6454">
          <cell r="A6454" t="str">
            <v>SINAPI-I 21128</v>
          </cell>
        </row>
        <row r="6455">
          <cell r="A6455" t="str">
            <v>SINAPI-I 21130</v>
          </cell>
        </row>
        <row r="6456">
          <cell r="A6456" t="str">
            <v>SINAPI-I 21135</v>
          </cell>
        </row>
        <row r="6457">
          <cell r="A6457" t="str">
            <v>SINAPI-I 38605</v>
          </cell>
        </row>
        <row r="6458">
          <cell r="A6458" t="str">
            <v>SINAPI-I 11270</v>
          </cell>
        </row>
        <row r="6459">
          <cell r="A6459" t="str">
            <v>SINAPI-I 412</v>
          </cell>
        </row>
        <row r="6460">
          <cell r="A6460" t="str">
            <v>SINAPI-I 414</v>
          </cell>
        </row>
        <row r="6461">
          <cell r="A6461" t="str">
            <v>SINAPI-I 410</v>
          </cell>
        </row>
        <row r="6462">
          <cell r="A6462" t="str">
            <v>SINAPI-I 411</v>
          </cell>
        </row>
        <row r="6463">
          <cell r="A6463" t="str">
            <v>SINAPI-I 408</v>
          </cell>
        </row>
        <row r="6464">
          <cell r="A6464" t="str">
            <v>SINAPI-I 39131</v>
          </cell>
        </row>
        <row r="6465">
          <cell r="A6465" t="str">
            <v>SINAPI-I 394</v>
          </cell>
        </row>
        <row r="6466">
          <cell r="A6466" t="str">
            <v>SINAPI-I 39130</v>
          </cell>
        </row>
        <row r="6467">
          <cell r="A6467" t="str">
            <v>SINAPI-I 395</v>
          </cell>
        </row>
        <row r="6468">
          <cell r="A6468" t="str">
            <v>SINAPI-I 39127</v>
          </cell>
        </row>
        <row r="6469">
          <cell r="A6469" t="str">
            <v>SINAPI-I 392</v>
          </cell>
        </row>
        <row r="6470">
          <cell r="A6470" t="str">
            <v>SINAPI-I 39129</v>
          </cell>
        </row>
        <row r="6471">
          <cell r="A6471" t="str">
            <v>SINAPI-I 393</v>
          </cell>
        </row>
        <row r="6472">
          <cell r="A6472" t="str">
            <v>SINAPI-I 39133</v>
          </cell>
        </row>
        <row r="6473">
          <cell r="A6473" t="str">
            <v>SINAPI-I 397</v>
          </cell>
        </row>
        <row r="6474">
          <cell r="A6474" t="str">
            <v>SINAPI-I 39132</v>
          </cell>
        </row>
        <row r="6475">
          <cell r="A6475" t="str">
            <v>SINAPI-I 396</v>
          </cell>
        </row>
        <row r="6476">
          <cell r="A6476" t="str">
            <v>SINAPI-I 39135</v>
          </cell>
        </row>
        <row r="6477">
          <cell r="A6477" t="str">
            <v>SINAPI-I 39128</v>
          </cell>
        </row>
        <row r="6478">
          <cell r="A6478" t="str">
            <v>SINAPI-I 400</v>
          </cell>
        </row>
        <row r="6479">
          <cell r="A6479" t="str">
            <v>SINAPI-I 39125</v>
          </cell>
        </row>
        <row r="6480">
          <cell r="A6480" t="str">
            <v>SINAPI-I 39134</v>
          </cell>
        </row>
        <row r="6481">
          <cell r="A6481" t="str">
            <v>SINAPI-I 398</v>
          </cell>
        </row>
        <row r="6482">
          <cell r="A6482" t="str">
            <v>SINAPI-I 39126</v>
          </cell>
        </row>
        <row r="6483">
          <cell r="A6483" t="str">
            <v>SINAPI-I 399</v>
          </cell>
        </row>
        <row r="6484">
          <cell r="A6484" t="str">
            <v>SINAPI-I 39158</v>
          </cell>
        </row>
        <row r="6485">
          <cell r="A6485" t="str">
            <v>SINAPI-I 39141</v>
          </cell>
        </row>
        <row r="6486">
          <cell r="A6486" t="str">
            <v>SINAPI-I 39140</v>
          </cell>
        </row>
        <row r="6487">
          <cell r="A6487" t="str">
            <v>SINAPI-I 39137</v>
          </cell>
        </row>
        <row r="6488">
          <cell r="A6488" t="str">
            <v>SINAPI-I 39139</v>
          </cell>
        </row>
        <row r="6489">
          <cell r="A6489" t="str">
            <v>SINAPI-I 39143</v>
          </cell>
        </row>
        <row r="6490">
          <cell r="A6490" t="str">
            <v>SINAPI-I 39142</v>
          </cell>
        </row>
        <row r="6491">
          <cell r="A6491" t="str">
            <v>SINAPI-I 39138</v>
          </cell>
        </row>
        <row r="6492">
          <cell r="A6492" t="str">
            <v>SINAPI-I 39136</v>
          </cell>
        </row>
        <row r="6493">
          <cell r="A6493" t="str">
            <v>SINAPI-I 39144</v>
          </cell>
        </row>
        <row r="6494">
          <cell r="A6494" t="str">
            <v>SINAPI-I 39145</v>
          </cell>
        </row>
        <row r="6495">
          <cell r="A6495" t="str">
            <v>SINAPI-I 12615</v>
          </cell>
        </row>
        <row r="6496">
          <cell r="A6496" t="str">
            <v>SINAPI-I 11927</v>
          </cell>
        </row>
        <row r="6497">
          <cell r="A6497" t="str">
            <v>SINAPI-I 11928</v>
          </cell>
        </row>
        <row r="6498">
          <cell r="A6498" t="str">
            <v>SINAPI-I 11929</v>
          </cell>
        </row>
        <row r="6499">
          <cell r="A6499" t="str">
            <v>SINAPI-I 36801</v>
          </cell>
        </row>
        <row r="6500">
          <cell r="A6500" t="str">
            <v>SINAPI-I 36246</v>
          </cell>
        </row>
        <row r="6501">
          <cell r="A6501" t="str">
            <v>SINAPI-I 37600</v>
          </cell>
        </row>
        <row r="6502">
          <cell r="A6502" t="str">
            <v>SINAPI-I 37599</v>
          </cell>
        </row>
        <row r="6503">
          <cell r="A6503" t="str">
            <v>SINAPI-I 1</v>
          </cell>
        </row>
        <row r="6504">
          <cell r="A6504" t="str">
            <v>SINAPI-I 3</v>
          </cell>
        </row>
        <row r="6505">
          <cell r="A6505" t="str">
            <v>SINAPI-I 26</v>
          </cell>
        </row>
        <row r="6506">
          <cell r="A6506" t="str">
            <v>SINAPI-I 20</v>
          </cell>
        </row>
        <row r="6507">
          <cell r="A6507" t="str">
            <v>SINAPI-I 21</v>
          </cell>
        </row>
        <row r="6508">
          <cell r="A6508" t="str">
            <v>SINAPI-I 24</v>
          </cell>
        </row>
        <row r="6509">
          <cell r="A6509" t="str">
            <v>SINAPI-I 25</v>
          </cell>
        </row>
        <row r="6510">
          <cell r="A6510" t="str">
            <v>SINAPI-I 43065</v>
          </cell>
        </row>
        <row r="6511">
          <cell r="A6511" t="str">
            <v>SINAPI-I 34341</v>
          </cell>
        </row>
        <row r="6512">
          <cell r="A6512" t="str">
            <v>SINAPI-I 22</v>
          </cell>
        </row>
        <row r="6513">
          <cell r="A6513" t="str">
            <v>SINAPI-I 23</v>
          </cell>
        </row>
        <row r="6514">
          <cell r="A6514" t="str">
            <v>SINAPI-I 34439</v>
          </cell>
        </row>
        <row r="6515">
          <cell r="A6515" t="str">
            <v>SINAPI-I 34</v>
          </cell>
        </row>
        <row r="6516">
          <cell r="A6516" t="str">
            <v>SINAPI-I 34441</v>
          </cell>
        </row>
        <row r="6517">
          <cell r="A6517" t="str">
            <v>SINAPI-I 31</v>
          </cell>
        </row>
        <row r="6518">
          <cell r="A6518" t="str">
            <v>SINAPI-I 34443</v>
          </cell>
        </row>
        <row r="6519">
          <cell r="A6519" t="str">
            <v>SINAPI-I 27</v>
          </cell>
        </row>
        <row r="6520">
          <cell r="A6520" t="str">
            <v>SINAPI-I 34446</v>
          </cell>
        </row>
        <row r="6521">
          <cell r="A6521" t="str">
            <v>SINAPI-I 29</v>
          </cell>
        </row>
        <row r="6522">
          <cell r="A6522" t="str">
            <v>SINAPI-I 28</v>
          </cell>
        </row>
        <row r="6523">
          <cell r="A6523" t="str">
            <v>SINAPI-I 34449</v>
          </cell>
        </row>
        <row r="6524">
          <cell r="A6524" t="str">
            <v>SINAPI-I 32</v>
          </cell>
        </row>
        <row r="6525">
          <cell r="A6525" t="str">
            <v>SINAPI-I 33</v>
          </cell>
        </row>
        <row r="6526">
          <cell r="A6526" t="str">
            <v>SINAPI-I 34343</v>
          </cell>
        </row>
        <row r="6527">
          <cell r="A6527" t="str">
            <v>SINAPI-I 34452</v>
          </cell>
        </row>
        <row r="6528">
          <cell r="A6528" t="str">
            <v>SINAPI-I 36</v>
          </cell>
        </row>
        <row r="6529">
          <cell r="A6529" t="str">
            <v>SINAPI-I 34456</v>
          </cell>
        </row>
        <row r="6530">
          <cell r="A6530" t="str">
            <v>SINAPI-I 39</v>
          </cell>
        </row>
        <row r="6531">
          <cell r="A6531" t="str">
            <v>SINAPI-I 34457</v>
          </cell>
        </row>
        <row r="6532">
          <cell r="A6532" t="str">
            <v>SINAPI-I 40</v>
          </cell>
        </row>
        <row r="6533">
          <cell r="A6533" t="str">
            <v>SINAPI-I 34460</v>
          </cell>
        </row>
        <row r="6534">
          <cell r="A6534" t="str">
            <v>SINAPI-I 42</v>
          </cell>
        </row>
        <row r="6535">
          <cell r="A6535" t="str">
            <v>SINAPI-I 38</v>
          </cell>
        </row>
        <row r="6536">
          <cell r="A6536" t="str">
            <v>SINAPI-I 20063</v>
          </cell>
        </row>
        <row r="6537">
          <cell r="A6537" t="str">
            <v>SINAPI-I 40410</v>
          </cell>
        </row>
        <row r="6538">
          <cell r="A6538" t="str">
            <v>SINAPI-I 40411</v>
          </cell>
        </row>
        <row r="6539">
          <cell r="A6539" t="str">
            <v>SINAPI-I 40412</v>
          </cell>
        </row>
        <row r="6540">
          <cell r="A6540" t="str">
            <v>SINAPI-I 38838</v>
          </cell>
        </row>
        <row r="6541">
          <cell r="A6541" t="str">
            <v>SINAPI-I 38839</v>
          </cell>
        </row>
        <row r="6542">
          <cell r="A6542" t="str">
            <v>SINAPI-I 55</v>
          </cell>
        </row>
        <row r="6543">
          <cell r="A6543" t="str">
            <v>SINAPI-I 61</v>
          </cell>
        </row>
        <row r="6544">
          <cell r="A6544" t="str">
            <v>SINAPI-I 62</v>
          </cell>
        </row>
        <row r="6545">
          <cell r="A6545" t="str">
            <v>SINAPI-I 77</v>
          </cell>
        </row>
        <row r="6546">
          <cell r="A6546" t="str">
            <v>SINAPI-I 76</v>
          </cell>
        </row>
        <row r="6547">
          <cell r="A6547" t="str">
            <v>SINAPI-I 67</v>
          </cell>
        </row>
        <row r="6548">
          <cell r="A6548" t="str">
            <v>SINAPI-I 71</v>
          </cell>
        </row>
        <row r="6549">
          <cell r="A6549" t="str">
            <v>SINAPI-I 73</v>
          </cell>
        </row>
        <row r="6550">
          <cell r="A6550" t="str">
            <v>SINAPI-I 103</v>
          </cell>
        </row>
        <row r="6551">
          <cell r="A6551" t="str">
            <v>SINAPI-I 107</v>
          </cell>
        </row>
        <row r="6552">
          <cell r="A6552" t="str">
            <v>SINAPI-I 65</v>
          </cell>
        </row>
        <row r="6553">
          <cell r="A6553" t="str">
            <v>SINAPI-I 108</v>
          </cell>
        </row>
        <row r="6554">
          <cell r="A6554" t="str">
            <v>SINAPI-I 110</v>
          </cell>
        </row>
        <row r="6555">
          <cell r="A6555" t="str">
            <v>SINAPI-I 109</v>
          </cell>
        </row>
        <row r="6556">
          <cell r="A6556" t="str">
            <v>SINAPI-I 111</v>
          </cell>
        </row>
        <row r="6557">
          <cell r="A6557" t="str">
            <v>SINAPI-I 112</v>
          </cell>
        </row>
        <row r="6558">
          <cell r="A6558" t="str">
            <v>SINAPI-I 113</v>
          </cell>
        </row>
        <row r="6559">
          <cell r="A6559" t="str">
            <v>SINAPI-I 104</v>
          </cell>
        </row>
        <row r="6560">
          <cell r="A6560" t="str">
            <v>SINAPI-I 102</v>
          </cell>
        </row>
        <row r="6561">
          <cell r="A6561" t="str">
            <v>SINAPI-I 95</v>
          </cell>
        </row>
        <row r="6562">
          <cell r="A6562" t="str">
            <v>SINAPI-I 96</v>
          </cell>
        </row>
        <row r="6563">
          <cell r="A6563" t="str">
            <v>SINAPI-I 97</v>
          </cell>
        </row>
        <row r="6564">
          <cell r="A6564" t="str">
            <v>SINAPI-I 98</v>
          </cell>
        </row>
        <row r="6565">
          <cell r="A6565" t="str">
            <v>SINAPI-I 99</v>
          </cell>
        </row>
        <row r="6566">
          <cell r="A6566" t="str">
            <v>SINAPI-I 100</v>
          </cell>
        </row>
        <row r="6567">
          <cell r="A6567" t="str">
            <v>SINAPI-I 75</v>
          </cell>
        </row>
        <row r="6568">
          <cell r="A6568" t="str">
            <v>SINAPI-I 114</v>
          </cell>
        </row>
        <row r="6569">
          <cell r="A6569" t="str">
            <v>SINAPI-I 68</v>
          </cell>
        </row>
        <row r="6570">
          <cell r="A6570" t="str">
            <v>SINAPI-I 86</v>
          </cell>
        </row>
        <row r="6571">
          <cell r="A6571" t="str">
            <v>SINAPI-I 66</v>
          </cell>
        </row>
        <row r="6572">
          <cell r="A6572" t="str">
            <v>SINAPI-I 69</v>
          </cell>
        </row>
        <row r="6573">
          <cell r="A6573" t="str">
            <v>SINAPI-I 83</v>
          </cell>
        </row>
        <row r="6574">
          <cell r="A6574" t="str">
            <v>SINAPI-I 74</v>
          </cell>
        </row>
        <row r="6575">
          <cell r="A6575" t="str">
            <v>SINAPI-I 106</v>
          </cell>
        </row>
        <row r="6576">
          <cell r="A6576" t="str">
            <v>SINAPI-I 87</v>
          </cell>
        </row>
        <row r="6577">
          <cell r="A6577" t="str">
            <v>SINAPI-I 88</v>
          </cell>
        </row>
        <row r="6578">
          <cell r="A6578" t="str">
            <v>SINAPI-I 89</v>
          </cell>
        </row>
        <row r="6579">
          <cell r="A6579" t="str">
            <v>SINAPI-I 90</v>
          </cell>
        </row>
        <row r="6580">
          <cell r="A6580" t="str">
            <v>SINAPI-I 81</v>
          </cell>
        </row>
        <row r="6581">
          <cell r="A6581" t="str">
            <v>SINAPI-I 82</v>
          </cell>
        </row>
        <row r="6582">
          <cell r="A6582" t="str">
            <v>SINAPI-I 105</v>
          </cell>
        </row>
        <row r="6583">
          <cell r="A6583" t="str">
            <v>SINAPI-I 60</v>
          </cell>
        </row>
        <row r="6584">
          <cell r="A6584" t="str">
            <v>SINAPI-I 72</v>
          </cell>
        </row>
        <row r="6585">
          <cell r="A6585" t="str">
            <v>SINAPI-I 70</v>
          </cell>
        </row>
        <row r="6586">
          <cell r="A6586" t="str">
            <v>SINAPI-I 85</v>
          </cell>
        </row>
        <row r="6587">
          <cell r="A6587" t="str">
            <v>SINAPI-I 84</v>
          </cell>
        </row>
        <row r="6588">
          <cell r="A6588" t="str">
            <v>SINAPI-I 37997</v>
          </cell>
        </row>
        <row r="6589">
          <cell r="A6589" t="str">
            <v>SINAPI-I 37998</v>
          </cell>
        </row>
        <row r="6590">
          <cell r="A6590" t="str">
            <v>SINAPI-I 10899</v>
          </cell>
        </row>
        <row r="6591">
          <cell r="A6591" t="str">
            <v>SINAPI-I 10900</v>
          </cell>
        </row>
        <row r="6592">
          <cell r="A6592" t="str">
            <v>SINAPI-I 46</v>
          </cell>
        </row>
        <row r="6593">
          <cell r="A6593" t="str">
            <v>SINAPI-I 51</v>
          </cell>
        </row>
        <row r="6594">
          <cell r="A6594" t="str">
            <v>SINAPI-I 12863</v>
          </cell>
        </row>
        <row r="6595">
          <cell r="A6595" t="str">
            <v>SINAPI-I 50</v>
          </cell>
        </row>
        <row r="6596">
          <cell r="A6596" t="str">
            <v>SINAPI-I 47</v>
          </cell>
        </row>
        <row r="6597">
          <cell r="A6597" t="str">
            <v>SINAPI-I 48</v>
          </cell>
        </row>
        <row r="6598">
          <cell r="A6598" t="str">
            <v>SINAPI-I 52</v>
          </cell>
        </row>
        <row r="6599">
          <cell r="A6599" t="str">
            <v>SINAPI-I 43</v>
          </cell>
        </row>
        <row r="6600">
          <cell r="A6600" t="str">
            <v>SINAPI-I 4791</v>
          </cell>
        </row>
        <row r="6601">
          <cell r="A6601" t="str">
            <v>SINAPI-I 157</v>
          </cell>
        </row>
        <row r="6602">
          <cell r="A6602" t="str">
            <v>SINAPI-I 156</v>
          </cell>
        </row>
        <row r="6603">
          <cell r="A6603" t="str">
            <v>SINAPI-I 131</v>
          </cell>
        </row>
        <row r="6604">
          <cell r="A6604" t="str">
            <v>SINAPI-I 39719</v>
          </cell>
        </row>
        <row r="6605">
          <cell r="A6605" t="str">
            <v>SINAPI-I 21114</v>
          </cell>
        </row>
        <row r="6606">
          <cell r="A6606" t="str">
            <v>SINAPI-I 119</v>
          </cell>
        </row>
        <row r="6607">
          <cell r="A6607" t="str">
            <v>SINAPI-I 20080</v>
          </cell>
        </row>
        <row r="6608">
          <cell r="A6608" t="str">
            <v>SINAPI-I 122</v>
          </cell>
        </row>
        <row r="6609">
          <cell r="A6609" t="str">
            <v>SINAPI-I 3410</v>
          </cell>
        </row>
        <row r="6610">
          <cell r="A6610" t="str">
            <v>SINAPI-I 124</v>
          </cell>
        </row>
        <row r="6611">
          <cell r="A6611" t="str">
            <v>SINAPI-I 7334</v>
          </cell>
        </row>
        <row r="6612">
          <cell r="A6612" t="str">
            <v>SINAPI-I 123</v>
          </cell>
        </row>
        <row r="6613">
          <cell r="A6613" t="str">
            <v>SINAPI-I 127</v>
          </cell>
        </row>
        <row r="6614">
          <cell r="A6614" t="str">
            <v>SINAPI-I 133</v>
          </cell>
        </row>
        <row r="6615">
          <cell r="A6615" t="str">
            <v>SINAPI-I 37538</v>
          </cell>
        </row>
        <row r="6616">
          <cell r="A6616" t="str">
            <v>SINAPI-I 132</v>
          </cell>
        </row>
        <row r="6617">
          <cell r="A6617" t="str">
            <v>SINAPI-I 13408</v>
          </cell>
        </row>
        <row r="6618">
          <cell r="A6618" t="str">
            <v>SINAPI-I 37476</v>
          </cell>
        </row>
        <row r="6619">
          <cell r="A6619" t="str">
            <v>SINAPI-I 37478</v>
          </cell>
        </row>
        <row r="6620">
          <cell r="A6620" t="str">
            <v>SINAPI-I 37477</v>
          </cell>
        </row>
        <row r="6621">
          <cell r="A6621" t="str">
            <v>SINAPI-I 37479</v>
          </cell>
        </row>
        <row r="6622">
          <cell r="A6622" t="str">
            <v>SINAPI-I 4319</v>
          </cell>
        </row>
        <row r="6623">
          <cell r="A6623" t="str">
            <v>SINAPI-I 43064</v>
          </cell>
        </row>
        <row r="6624">
          <cell r="A6624" t="str">
            <v>SINAPI-I 40553</v>
          </cell>
        </row>
        <row r="6625">
          <cell r="A6625" t="str">
            <v>SINAPI-I 13003</v>
          </cell>
        </row>
        <row r="6626">
          <cell r="A6626" t="str">
            <v>SINAPI-I 6114</v>
          </cell>
        </row>
        <row r="6627">
          <cell r="A6627" t="str">
            <v>SINAPI-I 40912</v>
          </cell>
        </row>
        <row r="6628">
          <cell r="A6628" t="str">
            <v>SINAPI-I 247</v>
          </cell>
        </row>
        <row r="6629">
          <cell r="A6629" t="str">
            <v>SINAPI-I 40919</v>
          </cell>
        </row>
        <row r="6630">
          <cell r="A6630" t="str">
            <v>SINAPI-I 25958</v>
          </cell>
        </row>
        <row r="6631">
          <cell r="A6631" t="str">
            <v>SINAPI-I 40984</v>
          </cell>
        </row>
        <row r="6632">
          <cell r="A6632" t="str">
            <v>SINAPI-I 248</v>
          </cell>
        </row>
        <row r="6633">
          <cell r="A6633" t="str">
            <v>SINAPI-I 41086</v>
          </cell>
        </row>
        <row r="6634">
          <cell r="A6634" t="str">
            <v>SINAPI-I 34466</v>
          </cell>
        </row>
        <row r="6635">
          <cell r="A6635" t="str">
            <v>SINAPI-I 41083</v>
          </cell>
        </row>
        <row r="6636">
          <cell r="A6636" t="str">
            <v>SINAPI-I 252</v>
          </cell>
        </row>
        <row r="6637">
          <cell r="A6637" t="str">
            <v>SINAPI-I 40909</v>
          </cell>
        </row>
        <row r="6638">
          <cell r="A6638" t="str">
            <v>SINAPI-I 242</v>
          </cell>
        </row>
        <row r="6639">
          <cell r="A6639" t="str">
            <v>SINAPI-I 41085</v>
          </cell>
        </row>
        <row r="6640">
          <cell r="A6640" t="str">
            <v>SINAPI-I 427</v>
          </cell>
        </row>
        <row r="6641">
          <cell r="A6641" t="str">
            <v>SINAPI-I 417</v>
          </cell>
        </row>
        <row r="6642">
          <cell r="A6642" t="str">
            <v>SINAPI-I 11273</v>
          </cell>
        </row>
        <row r="6643">
          <cell r="A6643" t="str">
            <v>SINAPI-I 11272</v>
          </cell>
        </row>
        <row r="6644">
          <cell r="A6644" t="str">
            <v>SINAPI-I 11275</v>
          </cell>
        </row>
        <row r="6645">
          <cell r="A6645" t="str">
            <v>SINAPI-I 11274</v>
          </cell>
        </row>
        <row r="6646">
          <cell r="A6646" t="str">
            <v>SINAPI-I 38470</v>
          </cell>
        </row>
        <row r="6647">
          <cell r="A6647" t="str">
            <v>SINAPI-I 38547</v>
          </cell>
        </row>
        <row r="6648">
          <cell r="A6648" t="str">
            <v>SINAPI-I 38469</v>
          </cell>
        </row>
        <row r="6649">
          <cell r="A6649" t="str">
            <v>SINAPI-I 38467</v>
          </cell>
        </row>
        <row r="6650">
          <cell r="A6650" t="str">
            <v>SINAPI-I 38468</v>
          </cell>
        </row>
        <row r="6651">
          <cell r="A6651" t="str">
            <v>SINAPI-I 38471</v>
          </cell>
        </row>
        <row r="6652">
          <cell r="A6652" t="str">
            <v>SINAPI-I 37370</v>
          </cell>
        </row>
        <row r="6653">
          <cell r="A6653" t="str">
            <v>SINAPI-I 40862</v>
          </cell>
        </row>
        <row r="6654">
          <cell r="A6654" t="str">
            <v>SINAPI-I 10658</v>
          </cell>
        </row>
        <row r="6655">
          <cell r="A6655" t="str">
            <v>SINAPI-I 253</v>
          </cell>
        </row>
        <row r="6656">
          <cell r="A6656" t="str">
            <v>SINAPI-I 40809</v>
          </cell>
        </row>
        <row r="6657">
          <cell r="A6657" t="str">
            <v>SINAPI-I 42428</v>
          </cell>
        </row>
        <row r="6658">
          <cell r="A6658" t="str">
            <v>SINAPI-I 583</v>
          </cell>
        </row>
        <row r="6659">
          <cell r="A6659" t="str">
            <v>SINAPI-I 299</v>
          </cell>
        </row>
        <row r="6660">
          <cell r="A6660" t="str">
            <v>SINAPI-I 298</v>
          </cell>
        </row>
        <row r="6661">
          <cell r="A6661" t="str">
            <v>SINAPI-I 295</v>
          </cell>
        </row>
        <row r="6662">
          <cell r="A6662" t="str">
            <v>SINAPI-I 296</v>
          </cell>
        </row>
        <row r="6663">
          <cell r="A6663" t="str">
            <v>SINAPI-I 297</v>
          </cell>
        </row>
        <row r="6664">
          <cell r="A6664" t="str">
            <v>SINAPI-I 301</v>
          </cell>
        </row>
        <row r="6665">
          <cell r="A6665" t="str">
            <v>SINAPI-I 300</v>
          </cell>
        </row>
        <row r="6666">
          <cell r="A6666" t="str">
            <v>SINAPI-I 20084</v>
          </cell>
        </row>
        <row r="6667">
          <cell r="A6667" t="str">
            <v>SINAPI-I 20085</v>
          </cell>
        </row>
        <row r="6668">
          <cell r="A6668" t="str">
            <v>SINAPI-I 311</v>
          </cell>
        </row>
        <row r="6669">
          <cell r="A6669" t="str">
            <v>SINAPI-I 318</v>
          </cell>
        </row>
        <row r="6670">
          <cell r="A6670" t="str">
            <v>SINAPI-I 319</v>
          </cell>
        </row>
        <row r="6671">
          <cell r="A6671" t="str">
            <v>SINAPI-I 320</v>
          </cell>
        </row>
        <row r="6672">
          <cell r="A6672" t="str">
            <v>SINAPI-I 314</v>
          </cell>
        </row>
        <row r="6673">
          <cell r="A6673" t="str">
            <v>SINAPI-I 303</v>
          </cell>
        </row>
        <row r="6674">
          <cell r="A6674" t="str">
            <v>SINAPI-I 304</v>
          </cell>
        </row>
        <row r="6675">
          <cell r="A6675" t="str">
            <v>SINAPI-I 305</v>
          </cell>
        </row>
        <row r="6676">
          <cell r="A6676" t="str">
            <v>SINAPI-I 306</v>
          </cell>
        </row>
        <row r="6677">
          <cell r="A6677" t="str">
            <v>SINAPI-I 307</v>
          </cell>
        </row>
        <row r="6678">
          <cell r="A6678" t="str">
            <v>SINAPI-I 309</v>
          </cell>
        </row>
        <row r="6679">
          <cell r="A6679" t="str">
            <v>SINAPI-I 310</v>
          </cell>
        </row>
        <row r="6680">
          <cell r="A6680" t="str">
            <v>SINAPI-I 328</v>
          </cell>
        </row>
        <row r="6681">
          <cell r="A6681" t="str">
            <v>SINAPI-I 325</v>
          </cell>
        </row>
        <row r="6682">
          <cell r="A6682" t="str">
            <v>SINAPI-I 20326</v>
          </cell>
        </row>
        <row r="6683">
          <cell r="A6683" t="str">
            <v>SINAPI-I 329</v>
          </cell>
        </row>
        <row r="6684">
          <cell r="A6684" t="str">
            <v>SINAPI-I 308</v>
          </cell>
        </row>
        <row r="6685">
          <cell r="A6685" t="str">
            <v>SINAPI-I 39642</v>
          </cell>
        </row>
        <row r="6686">
          <cell r="A6686" t="str">
            <v>SINAPI-I 39641</v>
          </cell>
        </row>
        <row r="6687">
          <cell r="A6687" t="str">
            <v>SINAPI-I 39643</v>
          </cell>
        </row>
        <row r="6688">
          <cell r="A6688" t="str">
            <v>SINAPI-I 39644</v>
          </cell>
        </row>
        <row r="6689">
          <cell r="A6689" t="str">
            <v>SINAPI-I 39645</v>
          </cell>
        </row>
        <row r="6690">
          <cell r="A6690" t="str">
            <v>SINAPI-I 12548</v>
          </cell>
        </row>
        <row r="6691">
          <cell r="A6691" t="str">
            <v>SINAPI-I 13113</v>
          </cell>
        </row>
        <row r="6692">
          <cell r="A6692" t="str">
            <v>SINAPI-I 13114</v>
          </cell>
        </row>
        <row r="6693">
          <cell r="A6693" t="str">
            <v>SINAPI-I 12530</v>
          </cell>
        </row>
        <row r="6694">
          <cell r="A6694" t="str">
            <v>SINAPI-I 12531</v>
          </cell>
        </row>
        <row r="6695">
          <cell r="A6695" t="str">
            <v>SINAPI-I 12532</v>
          </cell>
        </row>
        <row r="6696">
          <cell r="A6696" t="str">
            <v>SINAPI-I 12533</v>
          </cell>
        </row>
        <row r="6697">
          <cell r="A6697" t="str">
            <v>SINAPI-I 12544</v>
          </cell>
        </row>
        <row r="6698">
          <cell r="A6698" t="str">
            <v>SINAPI-I 12546</v>
          </cell>
        </row>
        <row r="6699">
          <cell r="A6699" t="str">
            <v>SINAPI-I 12547</v>
          </cell>
        </row>
        <row r="6700">
          <cell r="A6700" t="str">
            <v>SINAPI-I 12551</v>
          </cell>
        </row>
        <row r="6701">
          <cell r="A6701" t="str">
            <v>SINAPI-I 12563</v>
          </cell>
        </row>
        <row r="6702">
          <cell r="A6702" t="str">
            <v>SINAPI-I 12565</v>
          </cell>
        </row>
        <row r="6703">
          <cell r="A6703" t="str">
            <v>SINAPI-I 12567</v>
          </cell>
        </row>
        <row r="6704">
          <cell r="A6704" t="str">
            <v>SINAPI-I 12568</v>
          </cell>
        </row>
        <row r="6705">
          <cell r="A6705" t="str">
            <v>SINAPI-I 11789</v>
          </cell>
        </row>
        <row r="6706">
          <cell r="A6706" t="str">
            <v>SINAPI-I 20975</v>
          </cell>
        </row>
        <row r="6707">
          <cell r="A6707" t="str">
            <v>SINAPI-I 20976</v>
          </cell>
        </row>
        <row r="6708">
          <cell r="A6708" t="str">
            <v>SINAPI-I 40340</v>
          </cell>
        </row>
        <row r="6709">
          <cell r="A6709" t="str">
            <v>SINAPI-I 40341</v>
          </cell>
        </row>
        <row r="6710">
          <cell r="A6710" t="str">
            <v>SINAPI-I 40342</v>
          </cell>
        </row>
        <row r="6711">
          <cell r="A6711" t="str">
            <v>SINAPI-I 40343</v>
          </cell>
        </row>
        <row r="6712">
          <cell r="A6712" t="str">
            <v>SINAPI-I 40344</v>
          </cell>
        </row>
        <row r="6713">
          <cell r="A6713" t="str">
            <v>SINAPI-I 40345</v>
          </cell>
        </row>
        <row r="6714">
          <cell r="A6714" t="str">
            <v>SINAPI-I 40346</v>
          </cell>
        </row>
        <row r="6715">
          <cell r="A6715" t="str">
            <v>SINAPI-I 40347</v>
          </cell>
        </row>
        <row r="6716">
          <cell r="A6716" t="str">
            <v>SINAPI-I 38840</v>
          </cell>
        </row>
        <row r="6717">
          <cell r="A6717" t="str">
            <v>SINAPI-I 38841</v>
          </cell>
        </row>
        <row r="6718">
          <cell r="A6718" t="str">
            <v>SINAPI-I 38842</v>
          </cell>
        </row>
        <row r="6719">
          <cell r="A6719" t="str">
            <v>SINAPI-I 38843</v>
          </cell>
        </row>
        <row r="6720">
          <cell r="A6720" t="str">
            <v>SINAPI-I 13761</v>
          </cell>
        </row>
        <row r="6721">
          <cell r="A6721" t="str">
            <v>SINAPI-I 12888</v>
          </cell>
        </row>
        <row r="6722">
          <cell r="A6722" t="str">
            <v>SINAPI-I 12889</v>
          </cell>
        </row>
        <row r="6723">
          <cell r="A6723" t="str">
            <v>SINAPI-I 4814</v>
          </cell>
        </row>
        <row r="6724">
          <cell r="A6724" t="str">
            <v>SINAPI-I 25967</v>
          </cell>
        </row>
        <row r="6725">
          <cell r="A6725" t="str">
            <v>SINAPI-I 6122</v>
          </cell>
        </row>
        <row r="6726">
          <cell r="A6726" t="str">
            <v>SINAPI-I 40810</v>
          </cell>
        </row>
        <row r="6727">
          <cell r="A6727" t="str">
            <v>SINAPI-I 21100</v>
          </cell>
        </row>
        <row r="6728">
          <cell r="A6728" t="str">
            <v>SINAPI-I 11816</v>
          </cell>
        </row>
        <row r="6729">
          <cell r="A6729" t="str">
            <v>SINAPI-I 11814</v>
          </cell>
        </row>
        <row r="6730">
          <cell r="A6730" t="str">
            <v>SINAPI-I 14186</v>
          </cell>
        </row>
        <row r="6731">
          <cell r="A6731" t="str">
            <v>SINAPI-I 14185</v>
          </cell>
        </row>
        <row r="6732">
          <cell r="A6732" t="str">
            <v>SINAPI-I 11811</v>
          </cell>
        </row>
        <row r="6733">
          <cell r="A6733" t="str">
            <v>SINAPI-I 26038</v>
          </cell>
        </row>
        <row r="6734">
          <cell r="A6734" t="str">
            <v>SINAPI-I 34482</v>
          </cell>
        </row>
        <row r="6735">
          <cell r="A6735" t="str">
            <v>SINAPI-I 34469</v>
          </cell>
        </row>
        <row r="6736">
          <cell r="A6736" t="str">
            <v>SINAPI-I 34472</v>
          </cell>
        </row>
        <row r="6737">
          <cell r="A6737" t="str">
            <v>SINAPI-I 34476</v>
          </cell>
        </row>
        <row r="6738">
          <cell r="A6738" t="str">
            <v>SINAPI-I 34477</v>
          </cell>
        </row>
        <row r="6739">
          <cell r="A6739" t="str">
            <v>SINAPI-I 42425</v>
          </cell>
        </row>
        <row r="6740">
          <cell r="A6740" t="str">
            <v>SINAPI-I 42422</v>
          </cell>
        </row>
        <row r="6741">
          <cell r="A6741" t="str">
            <v>SINAPI-I 42424</v>
          </cell>
        </row>
        <row r="6742">
          <cell r="A6742" t="str">
            <v>SINAPI-I 42416</v>
          </cell>
        </row>
        <row r="6743">
          <cell r="A6743" t="str">
            <v>SINAPI-I 42417</v>
          </cell>
        </row>
        <row r="6744">
          <cell r="A6744" t="str">
            <v>SINAPI-I 42419</v>
          </cell>
        </row>
        <row r="6745">
          <cell r="A6745" t="str">
            <v>SINAPI-I 42420</v>
          </cell>
        </row>
        <row r="6746">
          <cell r="A6746" t="str">
            <v>SINAPI-I 42421</v>
          </cell>
        </row>
        <row r="6747">
          <cell r="A6747" t="str">
            <v>SINAPI-I 39556</v>
          </cell>
        </row>
        <row r="6748">
          <cell r="A6748" t="str">
            <v>SINAPI-I 39557</v>
          </cell>
        </row>
        <row r="6749">
          <cell r="A6749" t="str">
            <v>SINAPI-I 39558</v>
          </cell>
        </row>
        <row r="6750">
          <cell r="A6750" t="str">
            <v>SINAPI-I 39559</v>
          </cell>
        </row>
        <row r="6751">
          <cell r="A6751" t="str">
            <v>SINAPI-I 39560</v>
          </cell>
        </row>
        <row r="6752">
          <cell r="A6752" t="str">
            <v>SINAPI-I 39561</v>
          </cell>
        </row>
        <row r="6753">
          <cell r="A6753" t="str">
            <v>SINAPI-I 39555</v>
          </cell>
        </row>
        <row r="6754">
          <cell r="A6754" t="str">
            <v>SINAPI-I 39548</v>
          </cell>
        </row>
        <row r="6755">
          <cell r="A6755" t="str">
            <v>SINAPI-I 39554</v>
          </cell>
        </row>
        <row r="6756">
          <cell r="A6756" t="str">
            <v>SINAPI-I 39550</v>
          </cell>
        </row>
        <row r="6757">
          <cell r="A6757" t="str">
            <v>SINAPI-I 39551</v>
          </cell>
        </row>
        <row r="6758">
          <cell r="A6758" t="str">
            <v>SINAPI-I 39580</v>
          </cell>
        </row>
        <row r="6759">
          <cell r="A6759" t="str">
            <v>SINAPI-I 39577</v>
          </cell>
        </row>
        <row r="6760">
          <cell r="A6760" t="str">
            <v>SINAPI-I 39578</v>
          </cell>
        </row>
        <row r="6761">
          <cell r="A6761" t="str">
            <v>SINAPI-I 39579</v>
          </cell>
        </row>
        <row r="6762">
          <cell r="A6762" t="str">
            <v>SINAPI-I 39826</v>
          </cell>
        </row>
        <row r="6763">
          <cell r="A6763" t="str">
            <v>SINAPI-I 10700</v>
          </cell>
        </row>
        <row r="6764">
          <cell r="A6764" t="str">
            <v>SINAPI-I 346</v>
          </cell>
        </row>
        <row r="6765">
          <cell r="A6765" t="str">
            <v>SINAPI-I 3312</v>
          </cell>
        </row>
        <row r="6766">
          <cell r="A6766" t="str">
            <v>SINAPI-I 339</v>
          </cell>
        </row>
        <row r="6767">
          <cell r="A6767" t="str">
            <v>SINAPI-I 340</v>
          </cell>
        </row>
        <row r="6768">
          <cell r="A6768" t="str">
            <v>SINAPI-I 338</v>
          </cell>
        </row>
        <row r="6769">
          <cell r="A6769" t="str">
            <v>SINAPI-I 334</v>
          </cell>
        </row>
        <row r="6770">
          <cell r="A6770" t="str">
            <v>SINAPI-I 335</v>
          </cell>
        </row>
        <row r="6771">
          <cell r="A6771" t="str">
            <v>SINAPI-I 342</v>
          </cell>
        </row>
        <row r="6772">
          <cell r="A6772" t="str">
            <v>SINAPI-I 333</v>
          </cell>
        </row>
        <row r="6773">
          <cell r="A6773" t="str">
            <v>SINAPI-I 343</v>
          </cell>
        </row>
        <row r="6774">
          <cell r="A6774" t="str">
            <v>SINAPI-I 344</v>
          </cell>
        </row>
        <row r="6775">
          <cell r="A6775" t="str">
            <v>SINAPI-I 345</v>
          </cell>
        </row>
        <row r="6776">
          <cell r="A6776" t="str">
            <v>SINAPI-I 341</v>
          </cell>
        </row>
        <row r="6777">
          <cell r="A6777" t="str">
            <v>SINAPI-I 11107</v>
          </cell>
        </row>
        <row r="6778">
          <cell r="A6778" t="str">
            <v>SINAPI-I 3313</v>
          </cell>
        </row>
        <row r="6779">
          <cell r="A6779" t="str">
            <v>SINAPI-I 34562</v>
          </cell>
        </row>
        <row r="6780">
          <cell r="A6780" t="str">
            <v>SINAPI-I 337</v>
          </cell>
        </row>
        <row r="6781">
          <cell r="A6781" t="str">
            <v>SINAPI-I 369</v>
          </cell>
        </row>
        <row r="6782">
          <cell r="A6782" t="str">
            <v>SINAPI-I 366</v>
          </cell>
        </row>
        <row r="6783">
          <cell r="A6783" t="str">
            <v>SINAPI-I 367</v>
          </cell>
        </row>
        <row r="6784">
          <cell r="A6784" t="str">
            <v>SINAPI-I 370</v>
          </cell>
        </row>
        <row r="6785">
          <cell r="A6785" t="str">
            <v>SINAPI-I 368</v>
          </cell>
        </row>
        <row r="6786">
          <cell r="A6786" t="str">
            <v>SINAPI-I 11075</v>
          </cell>
        </row>
        <row r="6787">
          <cell r="A6787" t="str">
            <v>SINAPI-I 11076</v>
          </cell>
        </row>
        <row r="6788">
          <cell r="A6788" t="str">
            <v>SINAPI-I 1381</v>
          </cell>
        </row>
        <row r="6789">
          <cell r="A6789" t="str">
            <v>SINAPI-I 34353</v>
          </cell>
        </row>
        <row r="6790">
          <cell r="A6790" t="str">
            <v>SINAPI-I 37595</v>
          </cell>
        </row>
        <row r="6791">
          <cell r="A6791" t="str">
            <v>SINAPI-I 37596</v>
          </cell>
        </row>
        <row r="6792">
          <cell r="A6792" t="str">
            <v>SINAPI-I 371</v>
          </cell>
        </row>
        <row r="6793">
          <cell r="A6793" t="str">
            <v>SINAPI-I 37553</v>
          </cell>
        </row>
        <row r="6794">
          <cell r="A6794" t="str">
            <v>SINAPI-I 37552</v>
          </cell>
        </row>
        <row r="6795">
          <cell r="A6795" t="str">
            <v>SINAPI-I 36880</v>
          </cell>
        </row>
        <row r="6796">
          <cell r="A6796" t="str">
            <v>SINAPI-I 34355</v>
          </cell>
        </row>
        <row r="6797">
          <cell r="A6797" t="str">
            <v>SINAPI-I 130</v>
          </cell>
        </row>
        <row r="6798">
          <cell r="A6798" t="str">
            <v>SINAPI-I 135</v>
          </cell>
        </row>
        <row r="6799">
          <cell r="A6799" t="str">
            <v>SINAPI-I 36886</v>
          </cell>
        </row>
        <row r="6800">
          <cell r="A6800" t="str">
            <v>SINAPI-I 374</v>
          </cell>
        </row>
        <row r="6801">
          <cell r="A6801" t="str">
            <v>SINAPI-I 38546</v>
          </cell>
        </row>
        <row r="6802">
          <cell r="A6802" t="str">
            <v>SINAPI-I 34549</v>
          </cell>
        </row>
        <row r="6803">
          <cell r="A6803" t="str">
            <v>SINAPI-I 6081</v>
          </cell>
        </row>
        <row r="6804">
          <cell r="A6804" t="str">
            <v>SINAPI-I 6077</v>
          </cell>
        </row>
        <row r="6805">
          <cell r="A6805" t="str">
            <v>SINAPI-I 6079</v>
          </cell>
        </row>
        <row r="6806">
          <cell r="A6806" t="str">
            <v>SINAPI-I 1091</v>
          </cell>
        </row>
        <row r="6807">
          <cell r="A6807" t="str">
            <v>SINAPI-I 1094</v>
          </cell>
        </row>
        <row r="6808">
          <cell r="A6808" t="str">
            <v>SINAPI-I 1095</v>
          </cell>
        </row>
        <row r="6809">
          <cell r="A6809" t="str">
            <v>SINAPI-I 1092</v>
          </cell>
        </row>
        <row r="6810">
          <cell r="A6810" t="str">
            <v>SINAPI-I 1093</v>
          </cell>
        </row>
        <row r="6811">
          <cell r="A6811" t="str">
            <v>SINAPI-I 1090</v>
          </cell>
        </row>
        <row r="6812">
          <cell r="A6812" t="str">
            <v>SINAPI-I 1096</v>
          </cell>
        </row>
        <row r="6813">
          <cell r="A6813" t="str">
            <v>SINAPI-I 1097</v>
          </cell>
        </row>
        <row r="6814">
          <cell r="A6814" t="str">
            <v>SINAPI-I 378</v>
          </cell>
        </row>
        <row r="6815">
          <cell r="A6815" t="str">
            <v>SINAPI-I 40911</v>
          </cell>
        </row>
        <row r="6816">
          <cell r="A6816" t="str">
            <v>SINAPI-I 33939</v>
          </cell>
        </row>
        <row r="6817">
          <cell r="A6817" t="str">
            <v>SINAPI-I 40815</v>
          </cell>
        </row>
        <row r="6818">
          <cell r="A6818" t="str">
            <v>SINAPI-I 34760</v>
          </cell>
        </row>
        <row r="6819">
          <cell r="A6819" t="str">
            <v>SINAPI-I 40935</v>
          </cell>
        </row>
        <row r="6820">
          <cell r="A6820" t="str">
            <v>SINAPI-I 33952</v>
          </cell>
        </row>
        <row r="6821">
          <cell r="A6821" t="str">
            <v>SINAPI-I 40816</v>
          </cell>
        </row>
        <row r="6822">
          <cell r="A6822" t="str">
            <v>SINAPI-I 33953</v>
          </cell>
        </row>
        <row r="6823">
          <cell r="A6823" t="str">
            <v>SINAPI-I 40817</v>
          </cell>
        </row>
        <row r="6824">
          <cell r="A6824" t="str">
            <v>SINAPI-I 13348</v>
          </cell>
        </row>
        <row r="6825">
          <cell r="A6825" t="str">
            <v>SINAPI-I 39211</v>
          </cell>
        </row>
        <row r="6826">
          <cell r="A6826" t="str">
            <v>SINAPI-I 39212</v>
          </cell>
        </row>
        <row r="6827">
          <cell r="A6827" t="str">
            <v>SINAPI-I 39208</v>
          </cell>
        </row>
        <row r="6828">
          <cell r="A6828" t="str">
            <v>SINAPI-I 39210</v>
          </cell>
        </row>
        <row r="6829">
          <cell r="A6829" t="str">
            <v>SINAPI-I 39214</v>
          </cell>
        </row>
        <row r="6830">
          <cell r="A6830" t="str">
            <v>SINAPI-I 39213</v>
          </cell>
        </row>
        <row r="6831">
          <cell r="A6831" t="str">
            <v>SINAPI-I 39209</v>
          </cell>
        </row>
        <row r="6832">
          <cell r="A6832" t="str">
            <v>SINAPI-I 39207</v>
          </cell>
        </row>
        <row r="6833">
          <cell r="A6833" t="str">
            <v>SINAPI-I 39215</v>
          </cell>
        </row>
        <row r="6834">
          <cell r="A6834" t="str">
            <v>SINAPI-I 39216</v>
          </cell>
        </row>
        <row r="6835">
          <cell r="A6835" t="str">
            <v>SINAPI-I 379</v>
          </cell>
        </row>
        <row r="6836">
          <cell r="A6836" t="str">
            <v>SINAPI-I 11267</v>
          </cell>
        </row>
        <row r="6837">
          <cell r="A6837" t="str">
            <v>SINAPI-I 41901</v>
          </cell>
        </row>
        <row r="6838">
          <cell r="A6838" t="str">
            <v>SINAPI-I 510</v>
          </cell>
        </row>
        <row r="6839">
          <cell r="A6839" t="str">
            <v>SINAPI-I 516</v>
          </cell>
        </row>
        <row r="6840">
          <cell r="A6840" t="str">
            <v>SINAPI-I 509</v>
          </cell>
        </row>
        <row r="6841">
          <cell r="A6841" t="str">
            <v>SINAPI-I 40331</v>
          </cell>
        </row>
        <row r="6842">
          <cell r="A6842" t="str">
            <v>SINAPI-I 40930</v>
          </cell>
        </row>
        <row r="6843">
          <cell r="A6843" t="str">
            <v>SINAPI-I 11761</v>
          </cell>
        </row>
        <row r="6844">
          <cell r="A6844" t="str">
            <v>SINAPI-I 377</v>
          </cell>
        </row>
        <row r="6845">
          <cell r="A6845" t="str">
            <v>SINAPI-I 7588</v>
          </cell>
        </row>
        <row r="6846">
          <cell r="A6846" t="str">
            <v>SINAPI-I 34392</v>
          </cell>
        </row>
        <row r="6847">
          <cell r="A6847" t="str">
            <v>SINAPI-I 40908</v>
          </cell>
        </row>
        <row r="6848">
          <cell r="A6848" t="str">
            <v>SINAPI-I 34551</v>
          </cell>
        </row>
        <row r="6849">
          <cell r="A6849" t="str">
            <v>SINAPI-I 41078</v>
          </cell>
        </row>
        <row r="6850">
          <cell r="A6850" t="str">
            <v>SINAPI-I 246</v>
          </cell>
        </row>
        <row r="6851">
          <cell r="A6851" t="str">
            <v>SINAPI-I 40927</v>
          </cell>
        </row>
        <row r="6852">
          <cell r="A6852" t="str">
            <v>SINAPI-I 2350</v>
          </cell>
        </row>
        <row r="6853">
          <cell r="A6853" t="str">
            <v>SINAPI-I 40812</v>
          </cell>
        </row>
        <row r="6854">
          <cell r="A6854" t="str">
            <v>SINAPI-I 245</v>
          </cell>
        </row>
        <row r="6855">
          <cell r="A6855" t="str">
            <v>SINAPI-I 41090</v>
          </cell>
        </row>
        <row r="6856">
          <cell r="A6856" t="str">
            <v>SINAPI-I 251</v>
          </cell>
        </row>
        <row r="6857">
          <cell r="A6857" t="str">
            <v>SINAPI-I 40975</v>
          </cell>
        </row>
        <row r="6858">
          <cell r="A6858" t="str">
            <v>SINAPI-I 6127</v>
          </cell>
        </row>
        <row r="6859">
          <cell r="A6859" t="str">
            <v>SINAPI-I 41072</v>
          </cell>
        </row>
        <row r="6860">
          <cell r="A6860" t="str">
            <v>SINAPI-I 6121</v>
          </cell>
        </row>
        <row r="6861">
          <cell r="A6861" t="str">
            <v>SINAPI-I 41071</v>
          </cell>
        </row>
        <row r="6862">
          <cell r="A6862" t="str">
            <v>SINAPI-I 244</v>
          </cell>
        </row>
        <row r="6863">
          <cell r="A6863" t="str">
            <v>SINAPI-I 41093</v>
          </cell>
        </row>
        <row r="6864">
          <cell r="A6864" t="str">
            <v>SINAPI-I 532</v>
          </cell>
        </row>
        <row r="6865">
          <cell r="A6865" t="str">
            <v>SINAPI-I 40931</v>
          </cell>
        </row>
        <row r="6866">
          <cell r="A6866" t="str">
            <v>SINAPI-I 36150</v>
          </cell>
        </row>
        <row r="6867">
          <cell r="A6867" t="str">
            <v>SINAPI-I 41069</v>
          </cell>
        </row>
        <row r="6868">
          <cell r="A6868" t="str">
            <v>SINAPI-I 4760</v>
          </cell>
        </row>
        <row r="6869">
          <cell r="A6869" t="str">
            <v>SINAPI-I 10422</v>
          </cell>
        </row>
        <row r="6870">
          <cell r="A6870" t="str">
            <v>SINAPI-I 10420</v>
          </cell>
        </row>
        <row r="6871">
          <cell r="A6871" t="str">
            <v>SINAPI-I 10421</v>
          </cell>
        </row>
        <row r="6872">
          <cell r="A6872" t="str">
            <v>SINAPI-I 36520</v>
          </cell>
        </row>
        <row r="6873">
          <cell r="A6873" t="str">
            <v>SINAPI-I 11784</v>
          </cell>
        </row>
        <row r="6874">
          <cell r="A6874" t="str">
            <v>SINAPI-I 10</v>
          </cell>
        </row>
        <row r="6875">
          <cell r="A6875" t="str">
            <v>SINAPI-I 4815</v>
          </cell>
        </row>
        <row r="6876">
          <cell r="A6876" t="str">
            <v>SINAPI-I 541</v>
          </cell>
        </row>
        <row r="6877">
          <cell r="A6877" t="str">
            <v>SINAPI-I 542</v>
          </cell>
        </row>
        <row r="6878">
          <cell r="A6878" t="str">
            <v>SINAPI-I 540</v>
          </cell>
        </row>
        <row r="6879">
          <cell r="A6879" t="str">
            <v>SINAPI-I 38364</v>
          </cell>
        </row>
        <row r="6880">
          <cell r="A6880" t="str">
            <v>SINAPI-I 11692</v>
          </cell>
        </row>
        <row r="6881">
          <cell r="A6881" t="str">
            <v>SINAPI-I 1746</v>
          </cell>
        </row>
        <row r="6882">
          <cell r="A6882" t="str">
            <v>SINAPI-I 1748</v>
          </cell>
        </row>
        <row r="6883">
          <cell r="A6883" t="str">
            <v>SINAPI-I 1749</v>
          </cell>
        </row>
        <row r="6884">
          <cell r="A6884" t="str">
            <v>SINAPI-I 37412</v>
          </cell>
        </row>
        <row r="6885">
          <cell r="A6885" t="str">
            <v>SINAPI-I 1745</v>
          </cell>
        </row>
        <row r="6886">
          <cell r="A6886" t="str">
            <v>SINAPI-I 1750</v>
          </cell>
        </row>
        <row r="6887">
          <cell r="A6887" t="str">
            <v>SINAPI-I 11687</v>
          </cell>
        </row>
        <row r="6888">
          <cell r="A6888" t="str">
            <v>SINAPI-I 11689</v>
          </cell>
        </row>
        <row r="6889">
          <cell r="A6889" t="str">
            <v>SINAPI-I 11693</v>
          </cell>
        </row>
        <row r="6890">
          <cell r="A6890" t="str">
            <v>SINAPI-I 36215</v>
          </cell>
        </row>
        <row r="6891">
          <cell r="A6891" t="str">
            <v>SINAPI-I 42439</v>
          </cell>
        </row>
        <row r="6892">
          <cell r="A6892" t="str">
            <v>SINAPI-I 38381</v>
          </cell>
        </row>
        <row r="6893">
          <cell r="A6893" t="str">
            <v>SINAPI-I 39621</v>
          </cell>
        </row>
        <row r="6894">
          <cell r="A6894" t="str">
            <v>SINAPI-I 39624</v>
          </cell>
        </row>
        <row r="6895">
          <cell r="A6895" t="str">
            <v>SINAPI-I 39615</v>
          </cell>
        </row>
        <row r="6896">
          <cell r="A6896" t="str">
            <v>SINAPI-I 39620</v>
          </cell>
        </row>
        <row r="6897">
          <cell r="A6897" t="str">
            <v>SINAPI-I 39623</v>
          </cell>
        </row>
        <row r="6898">
          <cell r="A6898" t="str">
            <v>SINAPI-I 36207</v>
          </cell>
        </row>
        <row r="6899">
          <cell r="A6899" t="str">
            <v>SINAPI-I 36209</v>
          </cell>
        </row>
        <row r="6900">
          <cell r="A6900" t="str">
            <v>SINAPI-I 36210</v>
          </cell>
        </row>
        <row r="6901">
          <cell r="A6901" t="str">
            <v>SINAPI-I 36204</v>
          </cell>
        </row>
        <row r="6902">
          <cell r="A6902" t="str">
            <v>SINAPI-I 36205</v>
          </cell>
        </row>
        <row r="6903">
          <cell r="A6903" t="str">
            <v>SINAPI-I 36081</v>
          </cell>
        </row>
        <row r="6904">
          <cell r="A6904" t="str">
            <v>SINAPI-I 36206</v>
          </cell>
        </row>
        <row r="6905">
          <cell r="A6905" t="str">
            <v>SINAPI-I 36218</v>
          </cell>
        </row>
        <row r="6906">
          <cell r="A6906" t="str">
            <v>SINAPI-I 36220</v>
          </cell>
        </row>
        <row r="6907">
          <cell r="A6907" t="str">
            <v>SINAPI-I 36080</v>
          </cell>
        </row>
        <row r="6908">
          <cell r="A6908" t="str">
            <v>SINAPI-I 36223</v>
          </cell>
        </row>
        <row r="6909">
          <cell r="A6909" t="str">
            <v>SINAPI-I 546</v>
          </cell>
        </row>
        <row r="6910">
          <cell r="A6910" t="str">
            <v>SINAPI-I 557</v>
          </cell>
        </row>
        <row r="6911">
          <cell r="A6911" t="str">
            <v>SINAPI-I 552</v>
          </cell>
        </row>
        <row r="6912">
          <cell r="A6912" t="str">
            <v>SINAPI-I 555</v>
          </cell>
        </row>
        <row r="6913">
          <cell r="A6913" t="str">
            <v>SINAPI-I 565</v>
          </cell>
        </row>
        <row r="6914">
          <cell r="A6914" t="str">
            <v>SINAPI-I 549</v>
          </cell>
        </row>
        <row r="6915">
          <cell r="A6915" t="str">
            <v>SINAPI-I 559</v>
          </cell>
        </row>
        <row r="6916">
          <cell r="A6916" t="str">
            <v>SINAPI-I 551</v>
          </cell>
        </row>
        <row r="6917">
          <cell r="A6917" t="str">
            <v>SINAPI-I 547</v>
          </cell>
        </row>
        <row r="6918">
          <cell r="A6918" t="str">
            <v>SINAPI-I 560</v>
          </cell>
        </row>
        <row r="6919">
          <cell r="A6919" t="str">
            <v>SINAPI-I 566</v>
          </cell>
        </row>
        <row r="6920">
          <cell r="A6920" t="str">
            <v>SINAPI-I 563</v>
          </cell>
        </row>
        <row r="6921">
          <cell r="A6921" t="str">
            <v>SINAPI-I 38127</v>
          </cell>
        </row>
        <row r="6922">
          <cell r="A6922" t="str">
            <v>SINAPI-I 38060</v>
          </cell>
        </row>
        <row r="6923">
          <cell r="A6923" t="str">
            <v>SINAPI-I 10956</v>
          </cell>
        </row>
        <row r="6924">
          <cell r="A6924" t="str">
            <v>SINAPI-I 39380</v>
          </cell>
        </row>
        <row r="6925">
          <cell r="A6925" t="str">
            <v>SINAPI-I 13374</v>
          </cell>
        </row>
        <row r="6926">
          <cell r="A6926" t="str">
            <v>SINAPI-I 37597</v>
          </cell>
        </row>
        <row r="6927">
          <cell r="A6927" t="str">
            <v>SINAPI-I 183</v>
          </cell>
        </row>
        <row r="6928">
          <cell r="A6928" t="str">
            <v>SINAPI-I 184</v>
          </cell>
        </row>
        <row r="6929">
          <cell r="A6929" t="str">
            <v>SINAPI-I 195</v>
          </cell>
        </row>
        <row r="6930">
          <cell r="A6930" t="str">
            <v>SINAPI-I 194</v>
          </cell>
        </row>
        <row r="6931">
          <cell r="A6931" t="str">
            <v>SINAPI-I 20001</v>
          </cell>
        </row>
        <row r="6932">
          <cell r="A6932" t="str">
            <v>SINAPI-I 181</v>
          </cell>
        </row>
        <row r="6933">
          <cell r="A6933" t="str">
            <v>SINAPI-I 39837</v>
          </cell>
        </row>
        <row r="6934">
          <cell r="A6934" t="str">
            <v>SINAPI-I 10535</v>
          </cell>
        </row>
        <row r="6935">
          <cell r="A6935" t="str">
            <v>SINAPI-I 10537</v>
          </cell>
        </row>
        <row r="6936">
          <cell r="A6936" t="str">
            <v>SINAPI-I 13891</v>
          </cell>
        </row>
        <row r="6937">
          <cell r="A6937" t="str">
            <v>SINAPI-I 25975</v>
          </cell>
        </row>
        <row r="6938">
          <cell r="A6938" t="str">
            <v>SINAPI-I 36396</v>
          </cell>
        </row>
        <row r="6939">
          <cell r="A6939" t="str">
            <v>SINAPI-I 36397</v>
          </cell>
        </row>
        <row r="6940">
          <cell r="A6940" t="str">
            <v>SINAPI-I 36398</v>
          </cell>
        </row>
        <row r="6941">
          <cell r="A6941" t="str">
            <v>SINAPI-I 647</v>
          </cell>
        </row>
        <row r="6942">
          <cell r="A6942" t="str">
            <v>SINAPI-I 40920</v>
          </cell>
        </row>
        <row r="6943">
          <cell r="A6943" t="str">
            <v>SINAPI-I 7266</v>
          </cell>
        </row>
        <row r="6944">
          <cell r="A6944" t="str">
            <v>SINAPI-I 7270</v>
          </cell>
        </row>
        <row r="6945">
          <cell r="A6945" t="str">
            <v>SINAPI-I 7269</v>
          </cell>
        </row>
        <row r="6946">
          <cell r="A6946" t="str">
            <v>SINAPI-I 7271</v>
          </cell>
        </row>
        <row r="6947">
          <cell r="A6947" t="str">
            <v>SINAPI-I 7268</v>
          </cell>
        </row>
        <row r="6948">
          <cell r="A6948" t="str">
            <v>SINAPI-I 7267</v>
          </cell>
        </row>
        <row r="6949">
          <cell r="A6949" t="str">
            <v>SINAPI-I 38783</v>
          </cell>
        </row>
        <row r="6950">
          <cell r="A6950" t="str">
            <v>SINAPI-I 37593</v>
          </cell>
        </row>
        <row r="6951">
          <cell r="A6951" t="str">
            <v>SINAPI-I 37594</v>
          </cell>
        </row>
        <row r="6952">
          <cell r="A6952" t="str">
            <v>SINAPI-I 37592</v>
          </cell>
        </row>
        <row r="6953">
          <cell r="A6953" t="str">
            <v>SINAPI-I 34556</v>
          </cell>
        </row>
        <row r="6954">
          <cell r="A6954" t="str">
            <v>SINAPI-I 37873</v>
          </cell>
        </row>
        <row r="6955">
          <cell r="A6955" t="str">
            <v>SINAPI-I 34564</v>
          </cell>
        </row>
        <row r="6956">
          <cell r="A6956" t="str">
            <v>SINAPI-I 34565</v>
          </cell>
        </row>
        <row r="6957">
          <cell r="A6957" t="str">
            <v>SINAPI-I 38590</v>
          </cell>
        </row>
        <row r="6958">
          <cell r="A6958" t="str">
            <v>SINAPI-I 34566</v>
          </cell>
        </row>
        <row r="6959">
          <cell r="A6959" t="str">
            <v>SINAPI-I 34567</v>
          </cell>
        </row>
        <row r="6960">
          <cell r="A6960" t="str">
            <v>SINAPI-I 38591</v>
          </cell>
        </row>
        <row r="6961">
          <cell r="A6961" t="str">
            <v>SINAPI-I 34568</v>
          </cell>
        </row>
        <row r="6962">
          <cell r="A6962" t="str">
            <v>SINAPI-I 34569</v>
          </cell>
        </row>
        <row r="6963">
          <cell r="A6963" t="str">
            <v>SINAPI-I 34570</v>
          </cell>
        </row>
        <row r="6964">
          <cell r="A6964" t="str">
            <v>SINAPI-I 25070</v>
          </cell>
        </row>
        <row r="6965">
          <cell r="A6965" t="str">
            <v>SINAPI-I 34571</v>
          </cell>
        </row>
        <row r="6966">
          <cell r="A6966" t="str">
            <v>SINAPI-I 34573</v>
          </cell>
        </row>
        <row r="6967">
          <cell r="A6967" t="str">
            <v>SINAPI-I 37107</v>
          </cell>
        </row>
        <row r="6968">
          <cell r="A6968" t="str">
            <v>SINAPI-I 34576</v>
          </cell>
        </row>
        <row r="6969">
          <cell r="A6969" t="str">
            <v>SINAPI-I 34577</v>
          </cell>
        </row>
        <row r="6970">
          <cell r="A6970" t="str">
            <v>SINAPI-I 34578</v>
          </cell>
        </row>
        <row r="6971">
          <cell r="A6971" t="str">
            <v>SINAPI-I 34579</v>
          </cell>
        </row>
        <row r="6972">
          <cell r="A6972" t="str">
            <v>SINAPI-I 25067</v>
          </cell>
        </row>
        <row r="6973">
          <cell r="A6973" t="str">
            <v>SINAPI-I 34580</v>
          </cell>
        </row>
        <row r="6974">
          <cell r="A6974" t="str">
            <v>SINAPI-I 25071</v>
          </cell>
        </row>
        <row r="6975">
          <cell r="A6975" t="str">
            <v>SINAPI-I 38395</v>
          </cell>
        </row>
        <row r="6976">
          <cell r="A6976" t="str">
            <v>SINAPI-I 34583</v>
          </cell>
        </row>
        <row r="6977">
          <cell r="A6977" t="str">
            <v>SINAPI-I 34584</v>
          </cell>
        </row>
        <row r="6978">
          <cell r="A6978" t="str">
            <v>SINAPI-I 709</v>
          </cell>
        </row>
        <row r="6979">
          <cell r="A6979" t="str">
            <v>SINAPI-I 716</v>
          </cell>
        </row>
        <row r="6980">
          <cell r="A6980" t="str">
            <v>SINAPI-I 715</v>
          </cell>
        </row>
        <row r="6981">
          <cell r="A6981" t="str">
            <v>SINAPI-I 718</v>
          </cell>
        </row>
        <row r="6982">
          <cell r="A6982" t="str">
            <v>SINAPI-I 11981</v>
          </cell>
        </row>
        <row r="6983">
          <cell r="A6983" t="str">
            <v>SINAPI-I 10610</v>
          </cell>
        </row>
        <row r="6984">
          <cell r="A6984" t="str">
            <v>SINAPI-I 34585</v>
          </cell>
        </row>
        <row r="6985">
          <cell r="A6985" t="str">
            <v>SINAPI-I 34586</v>
          </cell>
        </row>
        <row r="6986">
          <cell r="A6986" t="str">
            <v>SINAPI-I 38603</v>
          </cell>
        </row>
        <row r="6987">
          <cell r="A6987" t="str">
            <v>SINAPI-I 34588</v>
          </cell>
        </row>
        <row r="6988">
          <cell r="A6988" t="str">
            <v>SINAPI-I 34590</v>
          </cell>
        </row>
        <row r="6989">
          <cell r="A6989" t="str">
            <v>SINAPI-I 34591</v>
          </cell>
        </row>
        <row r="6990">
          <cell r="A6990" t="str">
            <v>SINAPI-I 37103</v>
          </cell>
        </row>
        <row r="6991">
          <cell r="A6991" t="str">
            <v>SINAPI-I 34555</v>
          </cell>
        </row>
        <row r="6992">
          <cell r="A6992" t="str">
            <v>SINAPI-I 34599</v>
          </cell>
        </row>
        <row r="6993">
          <cell r="A6993" t="str">
            <v>SINAPI-I 674</v>
          </cell>
        </row>
        <row r="6994">
          <cell r="A6994" t="str">
            <v>SINAPI-I 34600</v>
          </cell>
        </row>
        <row r="6995">
          <cell r="A6995" t="str">
            <v>SINAPI-I 652</v>
          </cell>
        </row>
        <row r="6996">
          <cell r="A6996" t="str">
            <v>SINAPI-I 34592</v>
          </cell>
        </row>
        <row r="6997">
          <cell r="A6997" t="str">
            <v>SINAPI-I 651</v>
          </cell>
        </row>
        <row r="6998">
          <cell r="A6998" t="str">
            <v>SINAPI-I 654</v>
          </cell>
        </row>
        <row r="6999">
          <cell r="A6999" t="str">
            <v>SINAPI-I 650</v>
          </cell>
        </row>
        <row r="7000">
          <cell r="A7000" t="str">
            <v>SINAPI-I 40517</v>
          </cell>
        </row>
        <row r="7001">
          <cell r="A7001" t="str">
            <v>SINAPI-I 40520</v>
          </cell>
        </row>
        <row r="7002">
          <cell r="A7002" t="str">
            <v>SINAPI-I 40515</v>
          </cell>
        </row>
        <row r="7003">
          <cell r="A7003" t="str">
            <v>SINAPI-I 40516</v>
          </cell>
        </row>
        <row r="7004">
          <cell r="A7004" t="str">
            <v>SINAPI-I 40529</v>
          </cell>
        </row>
        <row r="7005">
          <cell r="A7005" t="str">
            <v>SINAPI-I 36170</v>
          </cell>
        </row>
        <row r="7006">
          <cell r="A7006" t="str">
            <v>SINAPI-I 40524</v>
          </cell>
        </row>
        <row r="7007">
          <cell r="A7007" t="str">
            <v>SINAPI-I 36156</v>
          </cell>
        </row>
        <row r="7008">
          <cell r="A7008" t="str">
            <v>SINAPI-I 36155</v>
          </cell>
        </row>
        <row r="7009">
          <cell r="A7009" t="str">
            <v>SINAPI-I 36154</v>
          </cell>
        </row>
        <row r="7010">
          <cell r="A7010" t="str">
            <v>SINAPI-I 695</v>
          </cell>
        </row>
        <row r="7011">
          <cell r="A7011" t="str">
            <v>SINAPI-I 679</v>
          </cell>
        </row>
        <row r="7012">
          <cell r="A7012" t="str">
            <v>SINAPI-I 711</v>
          </cell>
        </row>
        <row r="7013">
          <cell r="A7013" t="str">
            <v>SINAPI-I 712</v>
          </cell>
        </row>
        <row r="7014">
          <cell r="A7014" t="str">
            <v>SINAPI-I 12614</v>
          </cell>
        </row>
        <row r="7015">
          <cell r="A7015" t="str">
            <v>SINAPI-I 6140</v>
          </cell>
        </row>
        <row r="7016">
          <cell r="A7016" t="str">
            <v>SINAPI-I 38399</v>
          </cell>
        </row>
        <row r="7017">
          <cell r="A7017" t="str">
            <v>SINAPI-I 735</v>
          </cell>
        </row>
        <row r="7018">
          <cell r="A7018" t="str">
            <v>SINAPI-I 736</v>
          </cell>
        </row>
        <row r="7019">
          <cell r="A7019" t="str">
            <v>SINAPI-I 729</v>
          </cell>
        </row>
        <row r="7020">
          <cell r="A7020" t="str">
            <v>SINAPI-I 39925</v>
          </cell>
        </row>
        <row r="7021">
          <cell r="A7021" t="str">
            <v>SINAPI-I 731</v>
          </cell>
        </row>
        <row r="7022">
          <cell r="A7022" t="str">
            <v>SINAPI-I 10575</v>
          </cell>
        </row>
        <row r="7023">
          <cell r="A7023" t="str">
            <v>SINAPI-I 733</v>
          </cell>
        </row>
        <row r="7024">
          <cell r="A7024" t="str">
            <v>SINAPI-I 732</v>
          </cell>
        </row>
        <row r="7025">
          <cell r="A7025" t="str">
            <v>SINAPI-I 737</v>
          </cell>
        </row>
        <row r="7026">
          <cell r="A7026" t="str">
            <v>SINAPI-I 738</v>
          </cell>
        </row>
        <row r="7027">
          <cell r="A7027" t="str">
            <v>SINAPI-I 740</v>
          </cell>
        </row>
        <row r="7028">
          <cell r="A7028" t="str">
            <v>SINAPI-I 734</v>
          </cell>
        </row>
        <row r="7029">
          <cell r="A7029" t="str">
            <v>SINAPI-I 39008</v>
          </cell>
        </row>
        <row r="7030">
          <cell r="A7030" t="str">
            <v>SINAPI-I 39009</v>
          </cell>
        </row>
        <row r="7031">
          <cell r="A7031" t="str">
            <v>SINAPI-I 10587</v>
          </cell>
        </row>
        <row r="7032">
          <cell r="A7032" t="str">
            <v>SINAPI-I 759</v>
          </cell>
        </row>
        <row r="7033">
          <cell r="A7033" t="str">
            <v>SINAPI-I 761</v>
          </cell>
        </row>
        <row r="7034">
          <cell r="A7034" t="str">
            <v>SINAPI-I 750</v>
          </cell>
        </row>
        <row r="7035">
          <cell r="A7035" t="str">
            <v>SINAPI-I 755</v>
          </cell>
        </row>
        <row r="7036">
          <cell r="A7036" t="str">
            <v>SINAPI-I 749</v>
          </cell>
        </row>
        <row r="7037">
          <cell r="A7037" t="str">
            <v>SINAPI-I 756</v>
          </cell>
        </row>
        <row r="7038">
          <cell r="A7038" t="str">
            <v>SINAPI-I 757</v>
          </cell>
        </row>
        <row r="7039">
          <cell r="A7039" t="str">
            <v>SINAPI-I 10588</v>
          </cell>
        </row>
        <row r="7040">
          <cell r="A7040" t="str">
            <v>SINAPI-I 10592</v>
          </cell>
        </row>
        <row r="7041">
          <cell r="A7041" t="str">
            <v>SINAPI-I 10589</v>
          </cell>
        </row>
        <row r="7042">
          <cell r="A7042" t="str">
            <v>SINAPI-I 760</v>
          </cell>
        </row>
        <row r="7043">
          <cell r="A7043" t="str">
            <v>SINAPI-I 751</v>
          </cell>
        </row>
        <row r="7044">
          <cell r="A7044" t="str">
            <v>SINAPI-I 754</v>
          </cell>
        </row>
        <row r="7045">
          <cell r="A7045" t="str">
            <v>SINAPI-I 14013</v>
          </cell>
        </row>
        <row r="7046">
          <cell r="A7046" t="str">
            <v>SINAPI-I 39917</v>
          </cell>
        </row>
        <row r="7047">
          <cell r="A7047" t="str">
            <v>SINAPI-I 5081</v>
          </cell>
        </row>
        <row r="7048">
          <cell r="A7048" t="str">
            <v>SINAPI-I 38167</v>
          </cell>
        </row>
        <row r="7049">
          <cell r="A7049" t="str">
            <v>SINAPI-I 36145</v>
          </cell>
        </row>
        <row r="7050">
          <cell r="A7050" t="str">
            <v>SINAPI-I 12893</v>
          </cell>
        </row>
        <row r="7051">
          <cell r="A7051" t="str">
            <v>SINAPI-I 11685</v>
          </cell>
        </row>
        <row r="7052">
          <cell r="A7052" t="str">
            <v>SINAPI-I 11679</v>
          </cell>
        </row>
        <row r="7053">
          <cell r="A7053" t="str">
            <v>SINAPI-I 11680</v>
          </cell>
        </row>
        <row r="7054">
          <cell r="A7054" t="str">
            <v>SINAPI-I 2512</v>
          </cell>
        </row>
        <row r="7055">
          <cell r="A7055" t="str">
            <v>SINAPI-I 4374</v>
          </cell>
        </row>
        <row r="7056">
          <cell r="A7056" t="str">
            <v>SINAPI-I 7568</v>
          </cell>
        </row>
        <row r="7057">
          <cell r="A7057" t="str">
            <v>SINAPI-I 7584</v>
          </cell>
        </row>
        <row r="7058">
          <cell r="A7058" t="str">
            <v>SINAPI-I 11945</v>
          </cell>
        </row>
        <row r="7059">
          <cell r="A7059" t="str">
            <v>SINAPI-I 11946</v>
          </cell>
        </row>
        <row r="7060">
          <cell r="A7060" t="str">
            <v>SINAPI-I 4375</v>
          </cell>
        </row>
        <row r="7061">
          <cell r="A7061" t="str">
            <v>SINAPI-I 11950</v>
          </cell>
        </row>
        <row r="7062">
          <cell r="A7062" t="str">
            <v>SINAPI-I 4376</v>
          </cell>
        </row>
        <row r="7063">
          <cell r="A7063" t="str">
            <v>SINAPI-I 7583</v>
          </cell>
        </row>
        <row r="7064">
          <cell r="A7064" t="str">
            <v>SINAPI-I 4350</v>
          </cell>
        </row>
        <row r="7065">
          <cell r="A7065" t="str">
            <v>SINAPI-I 39886</v>
          </cell>
        </row>
        <row r="7066">
          <cell r="A7066" t="str">
            <v>SINAPI-I 39887</v>
          </cell>
        </row>
        <row r="7067">
          <cell r="A7067" t="str">
            <v>SINAPI-I 39888</v>
          </cell>
        </row>
        <row r="7068">
          <cell r="A7068" t="str">
            <v>SINAPI-I 39890</v>
          </cell>
        </row>
        <row r="7069">
          <cell r="A7069" t="str">
            <v>SINAPI-I 39891</v>
          </cell>
        </row>
        <row r="7070">
          <cell r="A7070" t="str">
            <v>SINAPI-I 39892</v>
          </cell>
        </row>
        <row r="7071">
          <cell r="A7071" t="str">
            <v>SINAPI-I 790</v>
          </cell>
        </row>
        <row r="7072">
          <cell r="A7072" t="str">
            <v>SINAPI-I 766</v>
          </cell>
        </row>
        <row r="7073">
          <cell r="A7073" t="str">
            <v>SINAPI-I 791</v>
          </cell>
        </row>
        <row r="7074">
          <cell r="A7074" t="str">
            <v>SINAPI-I 767</v>
          </cell>
        </row>
        <row r="7075">
          <cell r="A7075" t="str">
            <v>SINAPI-I 768</v>
          </cell>
        </row>
        <row r="7076">
          <cell r="A7076" t="str">
            <v>SINAPI-I 789</v>
          </cell>
        </row>
        <row r="7077">
          <cell r="A7077" t="str">
            <v>SINAPI-I 769</v>
          </cell>
        </row>
        <row r="7078">
          <cell r="A7078" t="str">
            <v>SINAPI-I 770</v>
          </cell>
        </row>
        <row r="7079">
          <cell r="A7079" t="str">
            <v>SINAPI-I 12394</v>
          </cell>
        </row>
        <row r="7080">
          <cell r="A7080" t="str">
            <v>SINAPI-I 764</v>
          </cell>
        </row>
        <row r="7081">
          <cell r="A7081" t="str">
            <v>SINAPI-I 765</v>
          </cell>
        </row>
        <row r="7082">
          <cell r="A7082" t="str">
            <v>SINAPI-I 787</v>
          </cell>
        </row>
        <row r="7083">
          <cell r="A7083" t="str">
            <v>SINAPI-I 774</v>
          </cell>
        </row>
        <row r="7084">
          <cell r="A7084" t="str">
            <v>SINAPI-I 773</v>
          </cell>
        </row>
        <row r="7085">
          <cell r="A7085" t="str">
            <v>SINAPI-I 775</v>
          </cell>
        </row>
        <row r="7086">
          <cell r="A7086" t="str">
            <v>SINAPI-I 788</v>
          </cell>
        </row>
        <row r="7087">
          <cell r="A7087" t="str">
            <v>SINAPI-I 772</v>
          </cell>
        </row>
        <row r="7088">
          <cell r="A7088" t="str">
            <v>SINAPI-I 771</v>
          </cell>
        </row>
        <row r="7089">
          <cell r="A7089" t="str">
            <v>SINAPI-I 779</v>
          </cell>
        </row>
        <row r="7090">
          <cell r="A7090" t="str">
            <v>SINAPI-I 776</v>
          </cell>
        </row>
        <row r="7091">
          <cell r="A7091" t="str">
            <v>SINAPI-I 777</v>
          </cell>
        </row>
        <row r="7092">
          <cell r="A7092" t="str">
            <v>SINAPI-I 780</v>
          </cell>
        </row>
        <row r="7093">
          <cell r="A7093" t="str">
            <v>SINAPI-I 778</v>
          </cell>
        </row>
        <row r="7094">
          <cell r="A7094" t="str">
            <v>SINAPI-I 781</v>
          </cell>
        </row>
        <row r="7095">
          <cell r="A7095" t="str">
            <v>SINAPI-I 786</v>
          </cell>
        </row>
        <row r="7096">
          <cell r="A7096" t="str">
            <v>SINAPI-I 782</v>
          </cell>
        </row>
        <row r="7097">
          <cell r="A7097" t="str">
            <v>SINAPI-I 783</v>
          </cell>
        </row>
        <row r="7098">
          <cell r="A7098" t="str">
            <v>SINAPI-I 785</v>
          </cell>
        </row>
        <row r="7099">
          <cell r="A7099" t="str">
            <v>SINAPI-I 784</v>
          </cell>
        </row>
        <row r="7100">
          <cell r="A7100" t="str">
            <v>SINAPI-I 831</v>
          </cell>
        </row>
        <row r="7101">
          <cell r="A7101" t="str">
            <v>SINAPI-I 828</v>
          </cell>
        </row>
        <row r="7102">
          <cell r="A7102" t="str">
            <v>SINAPI-I 829</v>
          </cell>
        </row>
        <row r="7103">
          <cell r="A7103" t="str">
            <v>SINAPI-I 812</v>
          </cell>
        </row>
        <row r="7104">
          <cell r="A7104" t="str">
            <v>SINAPI-I 819</v>
          </cell>
        </row>
        <row r="7105">
          <cell r="A7105" t="str">
            <v>SINAPI-I 818</v>
          </cell>
        </row>
        <row r="7106">
          <cell r="A7106" t="str">
            <v>SINAPI-I 823</v>
          </cell>
        </row>
        <row r="7107">
          <cell r="A7107" t="str">
            <v>SINAPI-I 830</v>
          </cell>
        </row>
        <row r="7108">
          <cell r="A7108" t="str">
            <v>SINAPI-I 826</v>
          </cell>
        </row>
        <row r="7109">
          <cell r="A7109" t="str">
            <v>SINAPI-I 827</v>
          </cell>
        </row>
        <row r="7110">
          <cell r="A7110" t="str">
            <v>SINAPI-I 832</v>
          </cell>
        </row>
        <row r="7111">
          <cell r="A7111" t="str">
            <v>SINAPI-I 833</v>
          </cell>
        </row>
        <row r="7112">
          <cell r="A7112" t="str">
            <v>SINAPI-I 834</v>
          </cell>
        </row>
        <row r="7113">
          <cell r="A7113" t="str">
            <v>SINAPI-I 825</v>
          </cell>
        </row>
        <row r="7114">
          <cell r="A7114" t="str">
            <v>SINAPI-I 813</v>
          </cell>
        </row>
        <row r="7115">
          <cell r="A7115" t="str">
            <v>SINAPI-I 820</v>
          </cell>
        </row>
        <row r="7116">
          <cell r="A7116" t="str">
            <v>SINAPI-I 816</v>
          </cell>
        </row>
        <row r="7117">
          <cell r="A7117" t="str">
            <v>SINAPI-I 814</v>
          </cell>
        </row>
        <row r="7118">
          <cell r="A7118" t="str">
            <v>SINAPI-I 815</v>
          </cell>
        </row>
        <row r="7119">
          <cell r="A7119" t="str">
            <v>SINAPI-I 822</v>
          </cell>
        </row>
        <row r="7120">
          <cell r="A7120" t="str">
            <v>SINAPI-I 821</v>
          </cell>
        </row>
        <row r="7121">
          <cell r="A7121" t="str">
            <v>SINAPI-I 817</v>
          </cell>
        </row>
        <row r="7122">
          <cell r="A7122" t="str">
            <v>SINAPI-I 20086</v>
          </cell>
        </row>
        <row r="7123">
          <cell r="A7123" t="str">
            <v>SINAPI-I 39191</v>
          </cell>
        </row>
        <row r="7124">
          <cell r="A7124" t="str">
            <v>SINAPI-I 39190</v>
          </cell>
        </row>
        <row r="7125">
          <cell r="A7125" t="str">
            <v>SINAPI-I 39189</v>
          </cell>
        </row>
        <row r="7126">
          <cell r="A7126" t="str">
            <v>SINAPI-I 39186</v>
          </cell>
        </row>
        <row r="7127">
          <cell r="A7127" t="str">
            <v>SINAPI-I 39188</v>
          </cell>
        </row>
        <row r="7128">
          <cell r="A7128" t="str">
            <v>SINAPI-I 39187</v>
          </cell>
        </row>
        <row r="7129">
          <cell r="A7129" t="str">
            <v>SINAPI-I 39184</v>
          </cell>
        </row>
        <row r="7130">
          <cell r="A7130" t="str">
            <v>SINAPI-I 39185</v>
          </cell>
        </row>
        <row r="7131">
          <cell r="A7131" t="str">
            <v>SINAPI-I 39198</v>
          </cell>
        </row>
        <row r="7132">
          <cell r="A7132" t="str">
            <v>SINAPI-I 39197</v>
          </cell>
        </row>
        <row r="7133">
          <cell r="A7133" t="str">
            <v>SINAPI-I 39196</v>
          </cell>
        </row>
        <row r="7134">
          <cell r="A7134" t="str">
            <v>SINAPI-I 39199</v>
          </cell>
        </row>
        <row r="7135">
          <cell r="A7135" t="str">
            <v>SINAPI-I 39195</v>
          </cell>
        </row>
        <row r="7136">
          <cell r="A7136" t="str">
            <v>SINAPI-I 39194</v>
          </cell>
        </row>
        <row r="7137">
          <cell r="A7137" t="str">
            <v>SINAPI-I 39193</v>
          </cell>
        </row>
        <row r="7138">
          <cell r="A7138" t="str">
            <v>SINAPI-I 39192</v>
          </cell>
        </row>
        <row r="7139">
          <cell r="A7139" t="str">
            <v>SINAPI-I 39920</v>
          </cell>
        </row>
        <row r="7140">
          <cell r="A7140" t="str">
            <v>SINAPI-I 39201</v>
          </cell>
        </row>
        <row r="7141">
          <cell r="A7141" t="str">
            <v>SINAPI-I 39200</v>
          </cell>
        </row>
        <row r="7142">
          <cell r="A7142" t="str">
            <v>SINAPI-I 39203</v>
          </cell>
        </row>
        <row r="7143">
          <cell r="A7143" t="str">
            <v>SINAPI-I 39202</v>
          </cell>
        </row>
        <row r="7144">
          <cell r="A7144" t="str">
            <v>SINAPI-I 39205</v>
          </cell>
        </row>
        <row r="7145">
          <cell r="A7145" t="str">
            <v>SINAPI-I 39204</v>
          </cell>
        </row>
        <row r="7146">
          <cell r="A7146" t="str">
            <v>SINAPI-I 39206</v>
          </cell>
        </row>
        <row r="7147">
          <cell r="A7147" t="str">
            <v>SINAPI-I 797</v>
          </cell>
        </row>
        <row r="7148">
          <cell r="A7148" t="str">
            <v>SINAPI-I 798</v>
          </cell>
        </row>
        <row r="7149">
          <cell r="A7149" t="str">
            <v>SINAPI-I 796</v>
          </cell>
        </row>
        <row r="7150">
          <cell r="A7150" t="str">
            <v>SINAPI-I 799</v>
          </cell>
        </row>
        <row r="7151">
          <cell r="A7151" t="str">
            <v>SINAPI-I 792</v>
          </cell>
        </row>
        <row r="7152">
          <cell r="A7152" t="str">
            <v>SINAPI-I 804</v>
          </cell>
        </row>
        <row r="7153">
          <cell r="A7153" t="str">
            <v>SINAPI-I 793</v>
          </cell>
        </row>
        <row r="7154">
          <cell r="A7154" t="str">
            <v>SINAPI-I 801</v>
          </cell>
        </row>
        <row r="7155">
          <cell r="A7155" t="str">
            <v>SINAPI-I 794</v>
          </cell>
        </row>
        <row r="7156">
          <cell r="A7156" t="str">
            <v>SINAPI-I 802</v>
          </cell>
        </row>
        <row r="7157">
          <cell r="A7157" t="str">
            <v>SINAPI-I 803</v>
          </cell>
        </row>
        <row r="7158">
          <cell r="A7158" t="str">
            <v>SINAPI-I 38001</v>
          </cell>
        </row>
        <row r="7159">
          <cell r="A7159" t="str">
            <v>SINAPI-I 38002</v>
          </cell>
        </row>
        <row r="7160">
          <cell r="A7160" t="str">
            <v>SINAPI-I 38003</v>
          </cell>
        </row>
        <row r="7161">
          <cell r="A7161" t="str">
            <v>SINAPI-I 38004</v>
          </cell>
        </row>
        <row r="7162">
          <cell r="A7162" t="str">
            <v>SINAPI-I 36327</v>
          </cell>
        </row>
        <row r="7163">
          <cell r="A7163" t="str">
            <v>SINAPI-I 38992</v>
          </cell>
        </row>
        <row r="7164">
          <cell r="A7164" t="str">
            <v>SINAPI-I 38993</v>
          </cell>
        </row>
        <row r="7165">
          <cell r="A7165" t="str">
            <v>SINAPI-I 38418</v>
          </cell>
        </row>
        <row r="7166">
          <cell r="A7166" t="str">
            <v>SINAPI-I 39178</v>
          </cell>
        </row>
        <row r="7167">
          <cell r="A7167" t="str">
            <v>SINAPI-I 39177</v>
          </cell>
        </row>
        <row r="7168">
          <cell r="A7168" t="str">
            <v>SINAPI-I 39174</v>
          </cell>
        </row>
        <row r="7169">
          <cell r="A7169" t="str">
            <v>SINAPI-I 39176</v>
          </cell>
        </row>
        <row r="7170">
          <cell r="A7170" t="str">
            <v>SINAPI-I 39180</v>
          </cell>
        </row>
        <row r="7171">
          <cell r="A7171" t="str">
            <v>SINAPI-I 39179</v>
          </cell>
        </row>
        <row r="7172">
          <cell r="A7172" t="str">
            <v>SINAPI-I 39175</v>
          </cell>
        </row>
        <row r="7173">
          <cell r="A7173" t="str">
            <v>SINAPI-I 39217</v>
          </cell>
        </row>
        <row r="7174">
          <cell r="A7174" t="str">
            <v>SINAPI-I 39181</v>
          </cell>
        </row>
        <row r="7175">
          <cell r="A7175" t="str">
            <v>SINAPI-I 39182</v>
          </cell>
        </row>
        <row r="7176">
          <cell r="A7176" t="str">
            <v>SINAPI-I 12616</v>
          </cell>
        </row>
        <row r="7177">
          <cell r="A7177" t="str">
            <v>SINAPI-I 1049</v>
          </cell>
        </row>
        <row r="7178">
          <cell r="A7178" t="str">
            <v>SINAPI-I 1099</v>
          </cell>
        </row>
        <row r="7179">
          <cell r="A7179" t="str">
            <v>SINAPI-I 39678</v>
          </cell>
        </row>
        <row r="7180">
          <cell r="A7180" t="str">
            <v>SINAPI-I 1050</v>
          </cell>
        </row>
        <row r="7181">
          <cell r="A7181" t="str">
            <v>SINAPI-I 1101</v>
          </cell>
        </row>
        <row r="7182">
          <cell r="A7182" t="str">
            <v>SINAPI-I 1100</v>
          </cell>
        </row>
        <row r="7183">
          <cell r="A7183" t="str">
            <v>SINAPI-I 39679</v>
          </cell>
        </row>
        <row r="7184">
          <cell r="A7184" t="str">
            <v>SINAPI-I 1098</v>
          </cell>
        </row>
        <row r="7185">
          <cell r="A7185" t="str">
            <v>SINAPI-I 1102</v>
          </cell>
        </row>
        <row r="7186">
          <cell r="A7186" t="str">
            <v>SINAPI-I 1051</v>
          </cell>
        </row>
        <row r="7187">
          <cell r="A7187" t="str">
            <v>SINAPI-I 37399</v>
          </cell>
        </row>
        <row r="7188">
          <cell r="A7188" t="str">
            <v>SINAPI-I 42655</v>
          </cell>
        </row>
        <row r="7189">
          <cell r="A7189" t="str">
            <v>SINAPI-I 25004</v>
          </cell>
        </row>
        <row r="7190">
          <cell r="A7190" t="str">
            <v>SINAPI-I 25002</v>
          </cell>
        </row>
        <row r="7191">
          <cell r="A7191" t="str">
            <v>SINAPI-I 37409</v>
          </cell>
        </row>
        <row r="7192">
          <cell r="A7192" t="str">
            <v>SINAPI-I 841</v>
          </cell>
        </row>
        <row r="7193">
          <cell r="A7193" t="str">
            <v>SINAPI-I 25005</v>
          </cell>
        </row>
        <row r="7194">
          <cell r="A7194" t="str">
            <v>SINAPI-I 25003</v>
          </cell>
        </row>
        <row r="7195">
          <cell r="A7195" t="str">
            <v>SINAPI-I 37410</v>
          </cell>
        </row>
        <row r="7196">
          <cell r="A7196" t="str">
            <v>SINAPI-I 842</v>
          </cell>
        </row>
        <row r="7197">
          <cell r="A7197" t="str">
            <v>SINAPI-I 862</v>
          </cell>
        </row>
        <row r="7198">
          <cell r="A7198" t="str">
            <v>SINAPI-I 866</v>
          </cell>
        </row>
        <row r="7199">
          <cell r="A7199" t="str">
            <v>SINAPI-I 892</v>
          </cell>
        </row>
        <row r="7200">
          <cell r="A7200" t="str">
            <v>SINAPI-I 857</v>
          </cell>
        </row>
        <row r="7201">
          <cell r="A7201" t="str">
            <v>SINAPI-I 37404</v>
          </cell>
        </row>
        <row r="7202">
          <cell r="A7202" t="str">
            <v>SINAPI-I 868</v>
          </cell>
        </row>
        <row r="7203">
          <cell r="A7203" t="str">
            <v>SINAPI-I 870</v>
          </cell>
        </row>
        <row r="7204">
          <cell r="A7204" t="str">
            <v>SINAPI-I 863</v>
          </cell>
        </row>
        <row r="7205">
          <cell r="A7205" t="str">
            <v>SINAPI-I 867</v>
          </cell>
        </row>
        <row r="7206">
          <cell r="A7206" t="str">
            <v>SINAPI-I 891</v>
          </cell>
        </row>
        <row r="7207">
          <cell r="A7207" t="str">
            <v>SINAPI-I 864</v>
          </cell>
        </row>
        <row r="7208">
          <cell r="A7208" t="str">
            <v>SINAPI-I 865</v>
          </cell>
        </row>
        <row r="7209">
          <cell r="A7209" t="str">
            <v>SINAPI-I 1006</v>
          </cell>
        </row>
        <row r="7210">
          <cell r="A7210" t="str">
            <v>SINAPI-I 948</v>
          </cell>
        </row>
        <row r="7211">
          <cell r="A7211" t="str">
            <v>SINAPI-I 947</v>
          </cell>
        </row>
        <row r="7212">
          <cell r="A7212" t="str">
            <v>SINAPI-I 911</v>
          </cell>
        </row>
        <row r="7213">
          <cell r="A7213" t="str">
            <v>SINAPI-I 925</v>
          </cell>
        </row>
        <row r="7214">
          <cell r="A7214" t="str">
            <v>SINAPI-I 954</v>
          </cell>
        </row>
        <row r="7215">
          <cell r="A7215" t="str">
            <v>SINAPI-I 901</v>
          </cell>
        </row>
        <row r="7216">
          <cell r="A7216" t="str">
            <v>SINAPI-I 926</v>
          </cell>
        </row>
        <row r="7217">
          <cell r="A7217" t="str">
            <v>SINAPI-I 912</v>
          </cell>
        </row>
        <row r="7218">
          <cell r="A7218" t="str">
            <v>SINAPI-I 955</v>
          </cell>
        </row>
        <row r="7219">
          <cell r="A7219" t="str">
            <v>SINAPI-I 946</v>
          </cell>
        </row>
        <row r="7220">
          <cell r="A7220" t="str">
            <v>SINAPI-I 953</v>
          </cell>
        </row>
        <row r="7221">
          <cell r="A7221" t="str">
            <v>SINAPI-I 902</v>
          </cell>
        </row>
        <row r="7222">
          <cell r="A7222" t="str">
            <v>SINAPI-I 927</v>
          </cell>
        </row>
        <row r="7223">
          <cell r="A7223" t="str">
            <v>SINAPI-I 913</v>
          </cell>
        </row>
        <row r="7224">
          <cell r="A7224" t="str">
            <v>SINAPI-I 903</v>
          </cell>
        </row>
        <row r="7225">
          <cell r="A7225" t="str">
            <v>SINAPI-I 945</v>
          </cell>
        </row>
        <row r="7226">
          <cell r="A7226" t="str">
            <v>SINAPI-I 914</v>
          </cell>
        </row>
        <row r="7227">
          <cell r="A7227" t="str">
            <v>SINAPI-I 993</v>
          </cell>
        </row>
        <row r="7228">
          <cell r="A7228" t="str">
            <v>SINAPI-I 1020</v>
          </cell>
        </row>
        <row r="7229">
          <cell r="A7229" t="str">
            <v>SINAPI-I 1017</v>
          </cell>
        </row>
        <row r="7230">
          <cell r="A7230" t="str">
            <v>SINAPI-I 999</v>
          </cell>
        </row>
        <row r="7231">
          <cell r="A7231" t="str">
            <v>SINAPI-I 995</v>
          </cell>
        </row>
        <row r="7232">
          <cell r="A7232" t="str">
            <v>SINAPI-I 1000</v>
          </cell>
        </row>
        <row r="7233">
          <cell r="A7233" t="str">
            <v>SINAPI-I 1022</v>
          </cell>
        </row>
        <row r="7234">
          <cell r="A7234" t="str">
            <v>SINAPI-I 1015</v>
          </cell>
        </row>
        <row r="7235">
          <cell r="A7235" t="str">
            <v>SINAPI-I 996</v>
          </cell>
        </row>
        <row r="7236">
          <cell r="A7236" t="str">
            <v>SINAPI-I 1001</v>
          </cell>
        </row>
        <row r="7237">
          <cell r="A7237" t="str">
            <v>SINAPI-I 1019</v>
          </cell>
        </row>
        <row r="7238">
          <cell r="A7238" t="str">
            <v>SINAPI-I 1021</v>
          </cell>
        </row>
        <row r="7239">
          <cell r="A7239" t="str">
            <v>SINAPI-I 39249</v>
          </cell>
        </row>
        <row r="7240">
          <cell r="A7240" t="str">
            <v>SINAPI-I 1018</v>
          </cell>
        </row>
        <row r="7241">
          <cell r="A7241" t="str">
            <v>SINAPI-I 39250</v>
          </cell>
        </row>
        <row r="7242">
          <cell r="A7242" t="str">
            <v>SINAPI-I 994</v>
          </cell>
        </row>
        <row r="7243">
          <cell r="A7243" t="str">
            <v>SINAPI-I 977</v>
          </cell>
        </row>
        <row r="7244">
          <cell r="A7244" t="str">
            <v>SINAPI-I 998</v>
          </cell>
        </row>
        <row r="7245">
          <cell r="A7245" t="str">
            <v>SINAPI-I 39251</v>
          </cell>
        </row>
        <row r="7246">
          <cell r="A7246" t="str">
            <v>SINAPI-I 1011</v>
          </cell>
        </row>
        <row r="7247">
          <cell r="A7247" t="str">
            <v>SINAPI-I 39252</v>
          </cell>
        </row>
        <row r="7248">
          <cell r="A7248" t="str">
            <v>SINAPI-I 1013</v>
          </cell>
        </row>
        <row r="7249">
          <cell r="A7249" t="str">
            <v>SINAPI-I 980</v>
          </cell>
        </row>
        <row r="7250">
          <cell r="A7250" t="str">
            <v>SINAPI-I 39237</v>
          </cell>
        </row>
        <row r="7251">
          <cell r="A7251" t="str">
            <v>SINAPI-I 39238</v>
          </cell>
        </row>
        <row r="7252">
          <cell r="A7252" t="str">
            <v>SINAPI-I 979</v>
          </cell>
        </row>
        <row r="7253">
          <cell r="A7253" t="str">
            <v>SINAPI-I 39239</v>
          </cell>
        </row>
        <row r="7254">
          <cell r="A7254" t="str">
            <v>SINAPI-I 1014</v>
          </cell>
        </row>
        <row r="7255">
          <cell r="A7255" t="str">
            <v>SINAPI-I 39240</v>
          </cell>
        </row>
        <row r="7256">
          <cell r="A7256" t="str">
            <v>SINAPI-I 39232</v>
          </cell>
        </row>
        <row r="7257">
          <cell r="A7257" t="str">
            <v>SINAPI-I 39233</v>
          </cell>
        </row>
        <row r="7258">
          <cell r="A7258" t="str">
            <v>SINAPI-I 981</v>
          </cell>
        </row>
        <row r="7259">
          <cell r="A7259" t="str">
            <v>SINAPI-I 39234</v>
          </cell>
        </row>
        <row r="7260">
          <cell r="A7260" t="str">
            <v>SINAPI-I 982</v>
          </cell>
        </row>
        <row r="7261">
          <cell r="A7261" t="str">
            <v>SINAPI-I 39235</v>
          </cell>
        </row>
        <row r="7262">
          <cell r="A7262" t="str">
            <v>SINAPI-I 39236</v>
          </cell>
        </row>
        <row r="7263">
          <cell r="A7263" t="str">
            <v>SINAPI-I 876</v>
          </cell>
        </row>
        <row r="7264">
          <cell r="A7264" t="str">
            <v>SINAPI-I 877</v>
          </cell>
        </row>
        <row r="7265">
          <cell r="A7265" t="str">
            <v>SINAPI-I 882</v>
          </cell>
        </row>
        <row r="7266">
          <cell r="A7266" t="str">
            <v>SINAPI-I 878</v>
          </cell>
        </row>
        <row r="7267">
          <cell r="A7267" t="str">
            <v>SINAPI-I 879</v>
          </cell>
        </row>
        <row r="7268">
          <cell r="A7268" t="str">
            <v>SINAPI-I 880</v>
          </cell>
        </row>
        <row r="7269">
          <cell r="A7269" t="str">
            <v>SINAPI-I 873</v>
          </cell>
        </row>
        <row r="7270">
          <cell r="A7270" t="str">
            <v>SINAPI-I 881</v>
          </cell>
        </row>
        <row r="7271">
          <cell r="A7271" t="str">
            <v>SINAPI-I 874</v>
          </cell>
        </row>
        <row r="7272">
          <cell r="A7272" t="str">
            <v>SINAPI-I 875</v>
          </cell>
        </row>
        <row r="7273">
          <cell r="A7273" t="str">
            <v>SINAPI-I 983</v>
          </cell>
        </row>
        <row r="7274">
          <cell r="A7274" t="str">
            <v>SINAPI-I 985</v>
          </cell>
        </row>
        <row r="7275">
          <cell r="A7275" t="str">
            <v>SINAPI-I 990</v>
          </cell>
        </row>
        <row r="7276">
          <cell r="A7276" t="str">
            <v>SINAPI-I 39241</v>
          </cell>
        </row>
        <row r="7277">
          <cell r="A7277" t="str">
            <v>SINAPI-I 1005</v>
          </cell>
        </row>
        <row r="7278">
          <cell r="A7278" t="str">
            <v>SINAPI-I 984</v>
          </cell>
        </row>
        <row r="7279">
          <cell r="A7279" t="str">
            <v>SINAPI-I 991</v>
          </cell>
        </row>
        <row r="7280">
          <cell r="A7280" t="str">
            <v>SINAPI-I 986</v>
          </cell>
        </row>
        <row r="7281">
          <cell r="A7281" t="str">
            <v>SINAPI-I 1024</v>
          </cell>
        </row>
        <row r="7282">
          <cell r="A7282" t="str">
            <v>SINAPI-I 987</v>
          </cell>
        </row>
        <row r="7283">
          <cell r="A7283" t="str">
            <v>SINAPI-I 1003</v>
          </cell>
        </row>
        <row r="7284">
          <cell r="A7284" t="str">
            <v>SINAPI-I 992</v>
          </cell>
        </row>
        <row r="7285">
          <cell r="A7285" t="str">
            <v>SINAPI-I 1007</v>
          </cell>
        </row>
        <row r="7286">
          <cell r="A7286" t="str">
            <v>SINAPI-I 39242</v>
          </cell>
        </row>
        <row r="7287">
          <cell r="A7287" t="str">
            <v>SINAPI-I 1008</v>
          </cell>
        </row>
        <row r="7288">
          <cell r="A7288" t="str">
            <v>SINAPI-I 988</v>
          </cell>
        </row>
        <row r="7289">
          <cell r="A7289" t="str">
            <v>SINAPI-I 989</v>
          </cell>
        </row>
        <row r="7290">
          <cell r="A7290" t="str">
            <v>SINAPI-I 39598</v>
          </cell>
        </row>
        <row r="7291">
          <cell r="A7291" t="str">
            <v>SINAPI-I 39599</v>
          </cell>
        </row>
        <row r="7292">
          <cell r="A7292" t="str">
            <v>SINAPI-I 34602</v>
          </cell>
        </row>
        <row r="7293">
          <cell r="A7293" t="str">
            <v>SINAPI-I 34603</v>
          </cell>
        </row>
        <row r="7294">
          <cell r="A7294" t="str">
            <v>SINAPI-I 34607</v>
          </cell>
        </row>
        <row r="7295">
          <cell r="A7295" t="str">
            <v>SINAPI-I 34609</v>
          </cell>
        </row>
        <row r="7296">
          <cell r="A7296" t="str">
            <v>SINAPI-I 34618</v>
          </cell>
        </row>
        <row r="7297">
          <cell r="A7297" t="str">
            <v>SINAPI-I 34620</v>
          </cell>
        </row>
        <row r="7298">
          <cell r="A7298" t="str">
            <v>SINAPI-I 34621</v>
          </cell>
        </row>
        <row r="7299">
          <cell r="A7299" t="str">
            <v>SINAPI-I 34622</v>
          </cell>
        </row>
        <row r="7300">
          <cell r="A7300" t="str">
            <v>SINAPI-I 34624</v>
          </cell>
        </row>
        <row r="7301">
          <cell r="A7301" t="str">
            <v>SINAPI-I 34626</v>
          </cell>
        </row>
        <row r="7302">
          <cell r="A7302" t="str">
            <v>SINAPI-I 34627</v>
          </cell>
        </row>
        <row r="7303">
          <cell r="A7303" t="str">
            <v>SINAPI-I 34629</v>
          </cell>
        </row>
        <row r="7304">
          <cell r="A7304" t="str">
            <v>SINAPI-I 39257</v>
          </cell>
        </row>
        <row r="7305">
          <cell r="A7305" t="str">
            <v>SINAPI-I 39261</v>
          </cell>
        </row>
        <row r="7306">
          <cell r="A7306" t="str">
            <v>SINAPI-I 39268</v>
          </cell>
        </row>
        <row r="7307">
          <cell r="A7307" t="str">
            <v>SINAPI-I 39262</v>
          </cell>
        </row>
        <row r="7308">
          <cell r="A7308" t="str">
            <v>SINAPI-I 39258</v>
          </cell>
        </row>
        <row r="7309">
          <cell r="A7309" t="str">
            <v>SINAPI-I 39263</v>
          </cell>
        </row>
        <row r="7310">
          <cell r="A7310" t="str">
            <v>SINAPI-I 39264</v>
          </cell>
        </row>
        <row r="7311">
          <cell r="A7311" t="str">
            <v>SINAPI-I 39259</v>
          </cell>
        </row>
        <row r="7312">
          <cell r="A7312" t="str">
            <v>SINAPI-I 39265</v>
          </cell>
        </row>
        <row r="7313">
          <cell r="A7313" t="str">
            <v>SINAPI-I 39260</v>
          </cell>
        </row>
        <row r="7314">
          <cell r="A7314" t="str">
            <v>SINAPI-I 39266</v>
          </cell>
        </row>
        <row r="7315">
          <cell r="A7315" t="str">
            <v>SINAPI-I 39267</v>
          </cell>
        </row>
        <row r="7316">
          <cell r="A7316" t="str">
            <v>SINAPI-I 11901</v>
          </cell>
        </row>
        <row r="7317">
          <cell r="A7317" t="str">
            <v>SINAPI-I 11902</v>
          </cell>
        </row>
        <row r="7318">
          <cell r="A7318" t="str">
            <v>SINAPI-I 11903</v>
          </cell>
        </row>
        <row r="7319">
          <cell r="A7319" t="str">
            <v>SINAPI-I 11904</v>
          </cell>
        </row>
        <row r="7320">
          <cell r="A7320" t="str">
            <v>SINAPI-I 11905</v>
          </cell>
        </row>
        <row r="7321">
          <cell r="A7321" t="str">
            <v>SINAPI-I 11906</v>
          </cell>
        </row>
        <row r="7322">
          <cell r="A7322" t="str">
            <v>SINAPI-I 11919</v>
          </cell>
        </row>
        <row r="7323">
          <cell r="A7323" t="str">
            <v>SINAPI-I 11920</v>
          </cell>
        </row>
        <row r="7324">
          <cell r="A7324" t="str">
            <v>SINAPI-I 11924</v>
          </cell>
        </row>
        <row r="7325">
          <cell r="A7325" t="str">
            <v>SINAPI-I 11921</v>
          </cell>
        </row>
        <row r="7326">
          <cell r="A7326" t="str">
            <v>SINAPI-I 11922</v>
          </cell>
        </row>
        <row r="7327">
          <cell r="A7327" t="str">
            <v>SINAPI-I 11923</v>
          </cell>
        </row>
        <row r="7328">
          <cell r="A7328" t="str">
            <v>SINAPI-I 11916</v>
          </cell>
        </row>
        <row r="7329">
          <cell r="A7329" t="str">
            <v>SINAPI-I 11914</v>
          </cell>
        </row>
        <row r="7330">
          <cell r="A7330" t="str">
            <v>SINAPI-I 11917</v>
          </cell>
        </row>
        <row r="7331">
          <cell r="A7331" t="str">
            <v>SINAPI-I 11918</v>
          </cell>
        </row>
        <row r="7332">
          <cell r="A7332" t="str">
            <v>SINAPI-I 37734</v>
          </cell>
        </row>
        <row r="7333">
          <cell r="A7333" t="str">
            <v>SINAPI-I 42251</v>
          </cell>
        </row>
        <row r="7334">
          <cell r="A7334" t="str">
            <v>SINAPI-I 37733</v>
          </cell>
        </row>
        <row r="7335">
          <cell r="A7335" t="str">
            <v>SINAPI-I 37735</v>
          </cell>
        </row>
        <row r="7336">
          <cell r="A7336" t="str">
            <v>SINAPI-I 41758</v>
          </cell>
        </row>
        <row r="7337">
          <cell r="A7337" t="str">
            <v>SINAPI-I 5090</v>
          </cell>
        </row>
        <row r="7338">
          <cell r="A7338" t="str">
            <v>SINAPI-I 5085</v>
          </cell>
        </row>
        <row r="7339">
          <cell r="A7339" t="str">
            <v>SINAPI-I 38374</v>
          </cell>
        </row>
        <row r="7340">
          <cell r="A7340" t="str">
            <v>SINAPI-I 20212</v>
          </cell>
        </row>
        <row r="7341">
          <cell r="A7341" t="str">
            <v>SINAPI-I 4430</v>
          </cell>
        </row>
        <row r="7342">
          <cell r="A7342" t="str">
            <v>SINAPI-I 4400</v>
          </cell>
        </row>
        <row r="7343">
          <cell r="A7343" t="str">
            <v>SINAPI-I 4500</v>
          </cell>
        </row>
        <row r="7344">
          <cell r="A7344" t="str">
            <v>SINAPI-I 4513</v>
          </cell>
        </row>
        <row r="7345">
          <cell r="A7345" t="str">
            <v>SINAPI-I 4496</v>
          </cell>
        </row>
        <row r="7346">
          <cell r="A7346" t="str">
            <v>SINAPI-I 11871</v>
          </cell>
        </row>
        <row r="7347">
          <cell r="A7347" t="str">
            <v>SINAPI-I 34636</v>
          </cell>
        </row>
        <row r="7348">
          <cell r="A7348" t="str">
            <v>SINAPI-I 34639</v>
          </cell>
        </row>
        <row r="7349">
          <cell r="A7349" t="str">
            <v>SINAPI-I 34640</v>
          </cell>
        </row>
        <row r="7350">
          <cell r="A7350" t="str">
            <v>SINAPI-I 34637</v>
          </cell>
        </row>
        <row r="7351">
          <cell r="A7351" t="str">
            <v>SINAPI-I 34638</v>
          </cell>
        </row>
        <row r="7352">
          <cell r="A7352" t="str">
            <v>SINAPI-I 11868</v>
          </cell>
        </row>
        <row r="7353">
          <cell r="A7353" t="str">
            <v>SINAPI-I 37106</v>
          </cell>
        </row>
        <row r="7354">
          <cell r="A7354" t="str">
            <v>SINAPI-I 11869</v>
          </cell>
        </row>
        <row r="7355">
          <cell r="A7355" t="str">
            <v>SINAPI-I 37104</v>
          </cell>
        </row>
        <row r="7356">
          <cell r="A7356" t="str">
            <v>SINAPI-I 37105</v>
          </cell>
        </row>
        <row r="7357">
          <cell r="A7357" t="str">
            <v>SINAPI-I 1030</v>
          </cell>
        </row>
        <row r="7358">
          <cell r="A7358" t="str">
            <v>SINAPI-I 11694</v>
          </cell>
        </row>
        <row r="7359">
          <cell r="A7359" t="str">
            <v>SINAPI-I 35277</v>
          </cell>
        </row>
        <row r="7360">
          <cell r="A7360" t="str">
            <v>SINAPI-I 10521</v>
          </cell>
        </row>
        <row r="7361">
          <cell r="A7361" t="str">
            <v>SINAPI-I 10885</v>
          </cell>
        </row>
        <row r="7362">
          <cell r="A7362" t="str">
            <v>SINAPI-I 20962</v>
          </cell>
        </row>
        <row r="7363">
          <cell r="A7363" t="str">
            <v>SINAPI-I 20963</v>
          </cell>
        </row>
        <row r="7364">
          <cell r="A7364" t="str">
            <v>SINAPI-I 2555</v>
          </cell>
        </row>
        <row r="7365">
          <cell r="A7365" t="str">
            <v>SINAPI-I 2556</v>
          </cell>
        </row>
        <row r="7366">
          <cell r="A7366" t="str">
            <v>SINAPI-I 2557</v>
          </cell>
        </row>
        <row r="7367">
          <cell r="A7367" t="str">
            <v>SINAPI-I 39810</v>
          </cell>
        </row>
        <row r="7368">
          <cell r="A7368" t="str">
            <v>SINAPI-I 39811</v>
          </cell>
        </row>
        <row r="7369">
          <cell r="A7369" t="str">
            <v>SINAPI-I 39812</v>
          </cell>
        </row>
        <row r="7370">
          <cell r="A7370" t="str">
            <v>SINAPI-I 20254</v>
          </cell>
        </row>
        <row r="7371">
          <cell r="A7371" t="str">
            <v>SINAPI-I 39771</v>
          </cell>
        </row>
        <row r="7372">
          <cell r="A7372" t="str">
            <v>SINAPI-I 20255</v>
          </cell>
        </row>
        <row r="7373">
          <cell r="A7373" t="str">
            <v>SINAPI-I 39772</v>
          </cell>
        </row>
        <row r="7374">
          <cell r="A7374" t="str">
            <v>SINAPI-I 20253</v>
          </cell>
        </row>
        <row r="7375">
          <cell r="A7375" t="str">
            <v>SINAPI-I 39773</v>
          </cell>
        </row>
        <row r="7376">
          <cell r="A7376" t="str">
            <v>SINAPI-I 39774</v>
          </cell>
        </row>
        <row r="7377">
          <cell r="A7377" t="str">
            <v>SINAPI-I 39775</v>
          </cell>
        </row>
        <row r="7378">
          <cell r="A7378" t="str">
            <v>SINAPI-I 39776</v>
          </cell>
        </row>
        <row r="7379">
          <cell r="A7379" t="str">
            <v>SINAPI-I 39777</v>
          </cell>
        </row>
        <row r="7380">
          <cell r="A7380" t="str">
            <v>SINAPI-I 11250</v>
          </cell>
        </row>
        <row r="7381">
          <cell r="A7381" t="str">
            <v>SINAPI-I 39766</v>
          </cell>
        </row>
        <row r="7382">
          <cell r="A7382" t="str">
            <v>SINAPI-I 11251</v>
          </cell>
        </row>
        <row r="7383">
          <cell r="A7383" t="str">
            <v>SINAPI-I 39767</v>
          </cell>
        </row>
        <row r="7384">
          <cell r="A7384" t="str">
            <v>SINAPI-I 11253</v>
          </cell>
        </row>
        <row r="7385">
          <cell r="A7385" t="str">
            <v>SINAPI-I 11254</v>
          </cell>
        </row>
        <row r="7386">
          <cell r="A7386" t="str">
            <v>SINAPI-I 11255</v>
          </cell>
        </row>
        <row r="7387">
          <cell r="A7387" t="str">
            <v>SINAPI-I 11256</v>
          </cell>
        </row>
        <row r="7388">
          <cell r="A7388" t="str">
            <v>SINAPI-I 14055</v>
          </cell>
        </row>
        <row r="7389">
          <cell r="A7389" t="str">
            <v>SINAPI-I 39768</v>
          </cell>
        </row>
        <row r="7390">
          <cell r="A7390" t="str">
            <v>SINAPI-I 11247</v>
          </cell>
        </row>
        <row r="7391">
          <cell r="A7391" t="str">
            <v>SINAPI-I 39769</v>
          </cell>
        </row>
        <row r="7392">
          <cell r="A7392" t="str">
            <v>SINAPI-I 11249</v>
          </cell>
        </row>
        <row r="7393">
          <cell r="A7393" t="str">
            <v>SINAPI-I 39770</v>
          </cell>
        </row>
        <row r="7394">
          <cell r="A7394" t="str">
            <v>SINAPI-I 10569</v>
          </cell>
        </row>
        <row r="7395">
          <cell r="A7395" t="str">
            <v>SINAPI-I 1872</v>
          </cell>
        </row>
        <row r="7396">
          <cell r="A7396" t="str">
            <v>SINAPI-I 1873</v>
          </cell>
        </row>
        <row r="7397">
          <cell r="A7397" t="str">
            <v>SINAPI-I 39693</v>
          </cell>
        </row>
        <row r="7398">
          <cell r="A7398" t="str">
            <v>SINAPI-I 39692</v>
          </cell>
        </row>
        <row r="7399">
          <cell r="A7399" t="str">
            <v>SINAPI-I 39681</v>
          </cell>
        </row>
        <row r="7400">
          <cell r="A7400" t="str">
            <v>SINAPI-I 39680</v>
          </cell>
        </row>
        <row r="7401">
          <cell r="A7401" t="str">
            <v>SINAPI-I 39682</v>
          </cell>
        </row>
        <row r="7402">
          <cell r="A7402" t="str">
            <v>SINAPI-I 39685</v>
          </cell>
        </row>
        <row r="7403">
          <cell r="A7403" t="str">
            <v>SINAPI-I 39687</v>
          </cell>
        </row>
        <row r="7404">
          <cell r="A7404" t="str">
            <v>SINAPI-I 3280</v>
          </cell>
        </row>
        <row r="7405">
          <cell r="A7405" t="str">
            <v>SINAPI-I 11881</v>
          </cell>
        </row>
        <row r="7406">
          <cell r="A7406" t="str">
            <v>SINAPI-I 34641</v>
          </cell>
        </row>
        <row r="7407">
          <cell r="A7407" t="str">
            <v>SINAPI-I 34643</v>
          </cell>
        </row>
        <row r="7408">
          <cell r="A7408" t="str">
            <v>SINAPI-I 3278</v>
          </cell>
        </row>
        <row r="7409">
          <cell r="A7409" t="str">
            <v>SINAPI-I 3279</v>
          </cell>
        </row>
        <row r="7410">
          <cell r="A7410" t="str">
            <v>SINAPI-I 1062</v>
          </cell>
        </row>
        <row r="7411">
          <cell r="A7411" t="str">
            <v>SINAPI-I 39686</v>
          </cell>
        </row>
        <row r="7412">
          <cell r="A7412" t="str">
            <v>SINAPI-I 39683</v>
          </cell>
        </row>
        <row r="7413">
          <cell r="A7413" t="str">
            <v>SINAPI-I 1871</v>
          </cell>
        </row>
        <row r="7414">
          <cell r="A7414" t="str">
            <v>SINAPI-I 12001</v>
          </cell>
        </row>
        <row r="7415">
          <cell r="A7415" t="str">
            <v>SINAPI-I 11882</v>
          </cell>
        </row>
        <row r="7416">
          <cell r="A7416" t="str">
            <v>SINAPI-I 39689</v>
          </cell>
        </row>
        <row r="7417">
          <cell r="A7417" t="str">
            <v>SINAPI-I 39688</v>
          </cell>
        </row>
        <row r="7418">
          <cell r="A7418" t="str">
            <v>SINAPI-I 1068</v>
          </cell>
        </row>
        <row r="7419">
          <cell r="A7419" t="str">
            <v>SINAPI-I 39690</v>
          </cell>
        </row>
        <row r="7420">
          <cell r="A7420" t="str">
            <v>SINAPI-I 39691</v>
          </cell>
        </row>
        <row r="7421">
          <cell r="A7421" t="str">
            <v>SINAPI-I 39808</v>
          </cell>
        </row>
        <row r="7422">
          <cell r="A7422" t="str">
            <v>SINAPI-I 39809</v>
          </cell>
        </row>
        <row r="7423">
          <cell r="A7423" t="str">
            <v>SINAPI-I 11713</v>
          </cell>
        </row>
        <row r="7424">
          <cell r="A7424" t="str">
            <v>SINAPI-I 11716</v>
          </cell>
        </row>
        <row r="7425">
          <cell r="A7425" t="str">
            <v>SINAPI-I 5103</v>
          </cell>
        </row>
        <row r="7426">
          <cell r="A7426" t="str">
            <v>SINAPI-I 11712</v>
          </cell>
        </row>
        <row r="7427">
          <cell r="A7427" t="str">
            <v>SINAPI-I 11717</v>
          </cell>
        </row>
        <row r="7428">
          <cell r="A7428" t="str">
            <v>SINAPI-I 11714</v>
          </cell>
        </row>
        <row r="7429">
          <cell r="A7429" t="str">
            <v>SINAPI-I 11715</v>
          </cell>
        </row>
        <row r="7430">
          <cell r="A7430" t="str">
            <v>SINAPI-I 11880</v>
          </cell>
        </row>
        <row r="7431">
          <cell r="A7431" t="str">
            <v>SINAPI-I 1106</v>
          </cell>
        </row>
        <row r="7432">
          <cell r="A7432" t="str">
            <v>SINAPI-I 11161</v>
          </cell>
        </row>
        <row r="7433">
          <cell r="A7433" t="str">
            <v>SINAPI-I 1107</v>
          </cell>
        </row>
        <row r="7434">
          <cell r="A7434" t="str">
            <v>SINAPI-I 4758</v>
          </cell>
        </row>
        <row r="7435">
          <cell r="A7435" t="str">
            <v>SINAPI-I 41080</v>
          </cell>
        </row>
        <row r="7436">
          <cell r="A7436" t="str">
            <v>SINAPI-I 25963</v>
          </cell>
        </row>
        <row r="7437">
          <cell r="A7437" t="str">
            <v>SINAPI-I 4759</v>
          </cell>
        </row>
        <row r="7438">
          <cell r="A7438" t="str">
            <v>SINAPI-I 41068</v>
          </cell>
        </row>
        <row r="7439">
          <cell r="A7439" t="str">
            <v>SINAPI-I 1108</v>
          </cell>
        </row>
        <row r="7440">
          <cell r="A7440" t="str">
            <v>SINAPI-I 1117</v>
          </cell>
        </row>
        <row r="7441">
          <cell r="A7441" t="str">
            <v>SINAPI-I 1118</v>
          </cell>
        </row>
        <row r="7442">
          <cell r="A7442" t="str">
            <v>SINAPI-I 1110</v>
          </cell>
        </row>
        <row r="7443">
          <cell r="A7443" t="str">
            <v>SINAPI-I 12618</v>
          </cell>
        </row>
        <row r="7444">
          <cell r="A7444" t="str">
            <v>SINAPI-I 40871</v>
          </cell>
        </row>
        <row r="7445">
          <cell r="A7445" t="str">
            <v>SINAPI-I 40869</v>
          </cell>
        </row>
        <row r="7446">
          <cell r="A7446" t="str">
            <v>SINAPI-I 40870</v>
          </cell>
        </row>
        <row r="7447">
          <cell r="A7447" t="str">
            <v>SINAPI-I 1109</v>
          </cell>
        </row>
        <row r="7448">
          <cell r="A7448" t="str">
            <v>SINAPI-I 1119</v>
          </cell>
        </row>
        <row r="7449">
          <cell r="A7449" t="str">
            <v>SINAPI-I 13115</v>
          </cell>
        </row>
        <row r="7450">
          <cell r="A7450" t="str">
            <v>SINAPI-I 10541</v>
          </cell>
        </row>
        <row r="7451">
          <cell r="A7451" t="str">
            <v>SINAPI-I 10543</v>
          </cell>
        </row>
        <row r="7452">
          <cell r="A7452" t="str">
            <v>SINAPI-I 10544</v>
          </cell>
        </row>
        <row r="7453">
          <cell r="A7453" t="str">
            <v>SINAPI-I 10545</v>
          </cell>
        </row>
        <row r="7454">
          <cell r="A7454" t="str">
            <v>SINAPI-I 10542</v>
          </cell>
        </row>
        <row r="7455">
          <cell r="A7455" t="str">
            <v>SINAPI-I 38365</v>
          </cell>
        </row>
        <row r="7456">
          <cell r="A7456" t="str">
            <v>SINAPI-I 37745</v>
          </cell>
        </row>
        <row r="7457">
          <cell r="A7457" t="str">
            <v>SINAPI-I 37754</v>
          </cell>
        </row>
        <row r="7458">
          <cell r="A7458" t="str">
            <v>SINAPI-I 37748</v>
          </cell>
        </row>
        <row r="7459">
          <cell r="A7459" t="str">
            <v>SINAPI-I 37761</v>
          </cell>
        </row>
        <row r="7460">
          <cell r="A7460" t="str">
            <v>SINAPI-I 37757</v>
          </cell>
        </row>
        <row r="7461">
          <cell r="A7461" t="str">
            <v>SINAPI-I 37759</v>
          </cell>
        </row>
        <row r="7462">
          <cell r="A7462" t="str">
            <v>SINAPI-I 37766</v>
          </cell>
        </row>
        <row r="7463">
          <cell r="A7463" t="str">
            <v>SINAPI-I 37752</v>
          </cell>
        </row>
        <row r="7464">
          <cell r="A7464" t="str">
            <v>SINAPI-I 37760</v>
          </cell>
        </row>
        <row r="7465">
          <cell r="A7465" t="str">
            <v>SINAPI-I 37765</v>
          </cell>
        </row>
        <row r="7466">
          <cell r="A7466" t="str">
            <v>SINAPI-I 37746</v>
          </cell>
        </row>
        <row r="7467">
          <cell r="A7467" t="str">
            <v>SINAPI-I 37750</v>
          </cell>
        </row>
        <row r="7468">
          <cell r="A7468" t="str">
            <v>SINAPI-I 37753</v>
          </cell>
        </row>
        <row r="7469">
          <cell r="A7469" t="str">
            <v>SINAPI-I 37756</v>
          </cell>
        </row>
        <row r="7470">
          <cell r="A7470" t="str">
            <v>SINAPI-I 37755</v>
          </cell>
        </row>
        <row r="7471">
          <cell r="A7471" t="str">
            <v>SINAPI-I 37758</v>
          </cell>
        </row>
        <row r="7472">
          <cell r="A7472" t="str">
            <v>SINAPI-I 37747</v>
          </cell>
        </row>
        <row r="7473">
          <cell r="A7473" t="str">
            <v>SINAPI-I 37767</v>
          </cell>
        </row>
        <row r="7474">
          <cell r="A7474" t="str">
            <v>SINAPI-I 37751</v>
          </cell>
        </row>
        <row r="7475">
          <cell r="A7475" t="str">
            <v>SINAPI-I 37749</v>
          </cell>
        </row>
        <row r="7476">
          <cell r="A7476" t="str">
            <v>SINAPI-I 1159</v>
          </cell>
        </row>
        <row r="7477">
          <cell r="A7477" t="str">
            <v>SINAPI-I 12114</v>
          </cell>
        </row>
        <row r="7478">
          <cell r="A7478" t="str">
            <v>SINAPI-I 38106</v>
          </cell>
        </row>
        <row r="7479">
          <cell r="A7479" t="str">
            <v>SINAPI-I 38085</v>
          </cell>
        </row>
        <row r="7480">
          <cell r="A7480" t="str">
            <v>SINAPI-I 38599</v>
          </cell>
        </row>
        <row r="7481">
          <cell r="A7481" t="str">
            <v>SINAPI-I 38596</v>
          </cell>
        </row>
        <row r="7482">
          <cell r="A7482" t="str">
            <v>SINAPI-I 38600</v>
          </cell>
        </row>
        <row r="7483">
          <cell r="A7483" t="str">
            <v>SINAPI-I 38597</v>
          </cell>
        </row>
        <row r="7484">
          <cell r="A7484" t="str">
            <v>SINAPI-I 659</v>
          </cell>
        </row>
        <row r="7485">
          <cell r="A7485" t="str">
            <v>SINAPI-I 660</v>
          </cell>
        </row>
        <row r="7486">
          <cell r="A7486" t="str">
            <v>SINAPI-I 658</v>
          </cell>
        </row>
        <row r="7487">
          <cell r="A7487" t="str">
            <v>SINAPI-I 38548</v>
          </cell>
        </row>
        <row r="7488">
          <cell r="A7488" t="str">
            <v>SINAPI-I 34647</v>
          </cell>
        </row>
        <row r="7489">
          <cell r="A7489" t="str">
            <v>SINAPI-I 34649</v>
          </cell>
        </row>
        <row r="7490">
          <cell r="A7490" t="str">
            <v>SINAPI-I 34652</v>
          </cell>
        </row>
        <row r="7491">
          <cell r="A7491" t="str">
            <v>SINAPI-I 34655</v>
          </cell>
        </row>
        <row r="7492">
          <cell r="A7492" t="str">
            <v>SINAPI-I 40607</v>
          </cell>
        </row>
        <row r="7493">
          <cell r="A7493" t="str">
            <v>SINAPI-I 585</v>
          </cell>
        </row>
        <row r="7494">
          <cell r="A7494" t="str">
            <v>SINAPI-I 4777</v>
          </cell>
        </row>
        <row r="7495">
          <cell r="A7495" t="str">
            <v>SINAPI-I 587</v>
          </cell>
        </row>
        <row r="7496">
          <cell r="A7496" t="str">
            <v>SINAPI-I 590</v>
          </cell>
        </row>
        <row r="7497">
          <cell r="A7497" t="str">
            <v>SINAPI-I 592</v>
          </cell>
        </row>
        <row r="7498">
          <cell r="A7498" t="str">
            <v>SINAPI-I 586</v>
          </cell>
        </row>
        <row r="7499">
          <cell r="A7499" t="str">
            <v>SINAPI-I 591</v>
          </cell>
        </row>
        <row r="7500">
          <cell r="A7500" t="str">
            <v>SINAPI-I 588</v>
          </cell>
        </row>
        <row r="7501">
          <cell r="A7501" t="str">
            <v>SINAPI-I 589</v>
          </cell>
        </row>
        <row r="7502">
          <cell r="A7502" t="str">
            <v>SINAPI-I 584</v>
          </cell>
        </row>
        <row r="7503">
          <cell r="A7503" t="str">
            <v>SINAPI-I 4912</v>
          </cell>
        </row>
        <row r="7504">
          <cell r="A7504" t="str">
            <v>SINAPI-I 574</v>
          </cell>
        </row>
        <row r="7505">
          <cell r="A7505" t="str">
            <v>SINAPI-I 567</v>
          </cell>
        </row>
        <row r="7506">
          <cell r="A7506" t="str">
            <v>SINAPI-I 568</v>
          </cell>
        </row>
        <row r="7507">
          <cell r="A7507" t="str">
            <v>SINAPI-I 569</v>
          </cell>
        </row>
        <row r="7508">
          <cell r="A7508" t="str">
            <v>SINAPI-I 1165</v>
          </cell>
        </row>
        <row r="7509">
          <cell r="A7509" t="str">
            <v>SINAPI-I 1164</v>
          </cell>
        </row>
        <row r="7510">
          <cell r="A7510" t="str">
            <v>SINAPI-I 1162</v>
          </cell>
        </row>
        <row r="7511">
          <cell r="A7511" t="str">
            <v>SINAPI-I 12395</v>
          </cell>
        </row>
        <row r="7512">
          <cell r="A7512" t="str">
            <v>SINAPI-I 1170</v>
          </cell>
        </row>
        <row r="7513">
          <cell r="A7513" t="str">
            <v>SINAPI-I 1169</v>
          </cell>
        </row>
        <row r="7514">
          <cell r="A7514" t="str">
            <v>SINAPI-I 1166</v>
          </cell>
        </row>
        <row r="7515">
          <cell r="A7515" t="str">
            <v>SINAPI-I 1163</v>
          </cell>
        </row>
        <row r="7516">
          <cell r="A7516" t="str">
            <v>SINAPI-I 12396</v>
          </cell>
        </row>
        <row r="7517">
          <cell r="A7517" t="str">
            <v>SINAPI-I 1168</v>
          </cell>
        </row>
        <row r="7518">
          <cell r="A7518" t="str">
            <v>SINAPI-I 1167</v>
          </cell>
        </row>
        <row r="7519">
          <cell r="A7519" t="str">
            <v>SINAPI-I 36331</v>
          </cell>
        </row>
        <row r="7520">
          <cell r="A7520" t="str">
            <v>SINAPI-I 36346</v>
          </cell>
        </row>
        <row r="7521">
          <cell r="A7521" t="str">
            <v>SINAPI-I 1210</v>
          </cell>
        </row>
        <row r="7522">
          <cell r="A7522" t="str">
            <v>SINAPI-I 1203</v>
          </cell>
        </row>
        <row r="7523">
          <cell r="A7523" t="str">
            <v>SINAPI-I 1197</v>
          </cell>
        </row>
        <row r="7524">
          <cell r="A7524" t="str">
            <v>SINAPI-I 1202</v>
          </cell>
        </row>
        <row r="7525">
          <cell r="A7525" t="str">
            <v>SINAPI-I 1188</v>
          </cell>
        </row>
        <row r="7526">
          <cell r="A7526" t="str">
            <v>SINAPI-I 1211</v>
          </cell>
        </row>
        <row r="7527">
          <cell r="A7527" t="str">
            <v>SINAPI-I 1198</v>
          </cell>
        </row>
        <row r="7528">
          <cell r="A7528" t="str">
            <v>SINAPI-I 1199</v>
          </cell>
        </row>
        <row r="7529">
          <cell r="A7529" t="str">
            <v>SINAPI-I 20088</v>
          </cell>
        </row>
        <row r="7530">
          <cell r="A7530" t="str">
            <v>SINAPI-I 20089</v>
          </cell>
        </row>
        <row r="7531">
          <cell r="A7531" t="str">
            <v>SINAPI-I 20087</v>
          </cell>
        </row>
        <row r="7532">
          <cell r="A7532" t="str">
            <v>SINAPI-I 1200</v>
          </cell>
        </row>
        <row r="7533">
          <cell r="A7533" t="str">
            <v>SINAPI-I 12909</v>
          </cell>
        </row>
        <row r="7534">
          <cell r="A7534" t="str">
            <v>SINAPI-I 12910</v>
          </cell>
        </row>
        <row r="7535">
          <cell r="A7535" t="str">
            <v>SINAPI-I 1184</v>
          </cell>
        </row>
        <row r="7536">
          <cell r="A7536" t="str">
            <v>SINAPI-I 1191</v>
          </cell>
        </row>
        <row r="7537">
          <cell r="A7537" t="str">
            <v>SINAPI-I 1185</v>
          </cell>
        </row>
        <row r="7538">
          <cell r="A7538" t="str">
            <v>SINAPI-I 1189</v>
          </cell>
        </row>
        <row r="7539">
          <cell r="A7539" t="str">
            <v>SINAPI-I 1193</v>
          </cell>
        </row>
        <row r="7540">
          <cell r="A7540" t="str">
            <v>SINAPI-I 1194</v>
          </cell>
        </row>
        <row r="7541">
          <cell r="A7541" t="str">
            <v>SINAPI-I 1195</v>
          </cell>
        </row>
        <row r="7542">
          <cell r="A7542" t="str">
            <v>SINAPI-I 1204</v>
          </cell>
        </row>
        <row r="7543">
          <cell r="A7543" t="str">
            <v>SINAPI-I 1205</v>
          </cell>
        </row>
        <row r="7544">
          <cell r="A7544" t="str">
            <v>SINAPI-I 1207</v>
          </cell>
        </row>
        <row r="7545">
          <cell r="A7545" t="str">
            <v>SINAPI-I 1206</v>
          </cell>
        </row>
        <row r="7546">
          <cell r="A7546" t="str">
            <v>SINAPI-I 1183</v>
          </cell>
        </row>
        <row r="7547">
          <cell r="A7547" t="str">
            <v>SINAPI-I 42685</v>
          </cell>
        </row>
        <row r="7548">
          <cell r="A7548" t="str">
            <v>SINAPI-I 42686</v>
          </cell>
        </row>
        <row r="7549">
          <cell r="A7549" t="str">
            <v>SINAPI-I 12894</v>
          </cell>
        </row>
        <row r="7550">
          <cell r="A7550" t="str">
            <v>SINAPI-I 12895</v>
          </cell>
        </row>
        <row r="7551">
          <cell r="A7551" t="str">
            <v>SINAPI-I 1631</v>
          </cell>
        </row>
        <row r="7552">
          <cell r="A7552" t="str">
            <v>SINAPI-I 1633</v>
          </cell>
        </row>
        <row r="7553">
          <cell r="A7553" t="str">
            <v>SINAPI-I 10818</v>
          </cell>
        </row>
        <row r="7554">
          <cell r="A7554" t="str">
            <v>SINAPI-I 39359</v>
          </cell>
        </row>
        <row r="7555">
          <cell r="A7555" t="str">
            <v>SINAPI-I 39360</v>
          </cell>
        </row>
        <row r="7556">
          <cell r="A7556" t="str">
            <v>SINAPI-I 10710</v>
          </cell>
        </row>
        <row r="7557">
          <cell r="A7557" t="str">
            <v>SINAPI-I 10709</v>
          </cell>
        </row>
        <row r="7558">
          <cell r="A7558" t="str">
            <v>SINAPI-I 39636</v>
          </cell>
        </row>
        <row r="7559">
          <cell r="A7559" t="str">
            <v>SINAPI-I 10708</v>
          </cell>
        </row>
        <row r="7560">
          <cell r="A7560" t="str">
            <v>SINAPI-I 39635</v>
          </cell>
        </row>
        <row r="7561">
          <cell r="A7561" t="str">
            <v>SINAPI-I 6117</v>
          </cell>
        </row>
        <row r="7562">
          <cell r="A7562" t="str">
            <v>SINAPI-I 40913</v>
          </cell>
        </row>
        <row r="7563">
          <cell r="A7563" t="str">
            <v>SINAPI-I 1214</v>
          </cell>
        </row>
        <row r="7564">
          <cell r="A7564" t="str">
            <v>SINAPI-I 40915</v>
          </cell>
        </row>
        <row r="7565">
          <cell r="A7565" t="str">
            <v>SINAPI-I 1213</v>
          </cell>
        </row>
        <row r="7566">
          <cell r="A7566" t="str">
            <v>SINAPI-I 40914</v>
          </cell>
        </row>
        <row r="7567">
          <cell r="A7567" t="str">
            <v>SINAPI-I 5091</v>
          </cell>
        </row>
        <row r="7568">
          <cell r="A7568" t="str">
            <v>SINAPI-I 14615</v>
          </cell>
        </row>
        <row r="7569">
          <cell r="A7569" t="str">
            <v>SINAPI-I 2711</v>
          </cell>
        </row>
        <row r="7570">
          <cell r="A7570" t="str">
            <v>SINAPI-I 37727</v>
          </cell>
        </row>
        <row r="7571">
          <cell r="A7571" t="str">
            <v>SINAPI-I 37728</v>
          </cell>
        </row>
        <row r="7572">
          <cell r="A7572" t="str">
            <v>SINAPI-I 37729</v>
          </cell>
        </row>
        <row r="7573">
          <cell r="A7573" t="str">
            <v>SINAPI-I 37730</v>
          </cell>
        </row>
        <row r="7574">
          <cell r="A7574" t="str">
            <v>SINAPI-I 37731</v>
          </cell>
        </row>
        <row r="7575">
          <cell r="A7575" t="str">
            <v>SINAPI-I 37732</v>
          </cell>
        </row>
        <row r="7576">
          <cell r="A7576" t="str">
            <v>SINAPI-I 42250</v>
          </cell>
        </row>
        <row r="7577">
          <cell r="A7577" t="str">
            <v>SINAPI-I 42256</v>
          </cell>
        </row>
        <row r="7578">
          <cell r="A7578" t="str">
            <v>SINAPI-I 4743</v>
          </cell>
        </row>
        <row r="7579">
          <cell r="A7579" t="str">
            <v>SINAPI-I 4744</v>
          </cell>
        </row>
        <row r="7580">
          <cell r="A7580" t="str">
            <v>SINAPI-I 4745</v>
          </cell>
        </row>
        <row r="7581">
          <cell r="A7581" t="str">
            <v>SINAPI-I 36496</v>
          </cell>
        </row>
        <row r="7582">
          <cell r="A7582" t="str">
            <v>SINAPI-I 10630</v>
          </cell>
        </row>
        <row r="7583">
          <cell r="A7583" t="str">
            <v>SINAPI-I 37762</v>
          </cell>
        </row>
        <row r="7584">
          <cell r="A7584" t="str">
            <v>SINAPI-I 37763</v>
          </cell>
        </row>
        <row r="7585">
          <cell r="A7585" t="str">
            <v>SINAPI-I 41992</v>
          </cell>
        </row>
        <row r="7586">
          <cell r="A7586" t="str">
            <v>SINAPI-I 13215</v>
          </cell>
        </row>
        <row r="7587">
          <cell r="A7587" t="str">
            <v>SINAPI-I 4235</v>
          </cell>
        </row>
        <row r="7588">
          <cell r="A7588" t="str">
            <v>SINAPI-I 40976</v>
          </cell>
        </row>
        <row r="7589">
          <cell r="A7589" t="str">
            <v>SINAPI-I 39013</v>
          </cell>
        </row>
        <row r="7590">
          <cell r="A7590" t="str">
            <v>SINAPI-I 41967</v>
          </cell>
        </row>
        <row r="7591">
          <cell r="A7591" t="str">
            <v>SINAPI-I 12760</v>
          </cell>
        </row>
        <row r="7592">
          <cell r="A7592" t="str">
            <v>SINAPI-I 12759</v>
          </cell>
        </row>
        <row r="7593">
          <cell r="A7593" t="str">
            <v>SINAPI-I 40424</v>
          </cell>
        </row>
        <row r="7594">
          <cell r="A7594" t="str">
            <v>SINAPI-I 1325</v>
          </cell>
        </row>
        <row r="7595">
          <cell r="A7595" t="str">
            <v>SINAPI-I 1327</v>
          </cell>
        </row>
        <row r="7596">
          <cell r="A7596" t="str">
            <v>SINAPI-I 1328</v>
          </cell>
        </row>
        <row r="7597">
          <cell r="A7597" t="str">
            <v>SINAPI-I 1321</v>
          </cell>
        </row>
        <row r="7598">
          <cell r="A7598" t="str">
            <v>SINAPI-I 1318</v>
          </cell>
        </row>
        <row r="7599">
          <cell r="A7599" t="str">
            <v>SINAPI-I 1322</v>
          </cell>
        </row>
        <row r="7600">
          <cell r="A7600" t="str">
            <v>SINAPI-I 1323</v>
          </cell>
        </row>
        <row r="7601">
          <cell r="A7601" t="str">
            <v>SINAPI-I 1319</v>
          </cell>
        </row>
        <row r="7602">
          <cell r="A7602" t="str">
            <v>SINAPI-I 11026</v>
          </cell>
        </row>
        <row r="7603">
          <cell r="A7603" t="str">
            <v>SINAPI-I 11027</v>
          </cell>
        </row>
        <row r="7604">
          <cell r="A7604" t="str">
            <v>SINAPI-I 11046</v>
          </cell>
        </row>
        <row r="7605">
          <cell r="A7605" t="str">
            <v>SINAPI-I 11047</v>
          </cell>
        </row>
        <row r="7606">
          <cell r="A7606" t="str">
            <v>SINAPI-I 39630</v>
          </cell>
        </row>
        <row r="7607">
          <cell r="A7607" t="str">
            <v>SINAPI-I 11049</v>
          </cell>
        </row>
        <row r="7608">
          <cell r="A7608" t="str">
            <v>SINAPI-I 39632</v>
          </cell>
        </row>
        <row r="7609">
          <cell r="A7609" t="str">
            <v>SINAPI-I 11051</v>
          </cell>
        </row>
        <row r="7610">
          <cell r="A7610" t="str">
            <v>SINAPI-I 11061</v>
          </cell>
        </row>
        <row r="7611">
          <cell r="A7611" t="str">
            <v>SINAPI-I 1336</v>
          </cell>
        </row>
        <row r="7612">
          <cell r="A7612" t="str">
            <v>SINAPI-I 1333</v>
          </cell>
        </row>
        <row r="7613">
          <cell r="A7613" t="str">
            <v>SINAPI-I 1330</v>
          </cell>
        </row>
        <row r="7614">
          <cell r="A7614" t="str">
            <v>SINAPI-I 10957</v>
          </cell>
        </row>
        <row r="7615">
          <cell r="A7615" t="str">
            <v>SINAPI-I 1332</v>
          </cell>
        </row>
        <row r="7616">
          <cell r="A7616" t="str">
            <v>SINAPI-I 1334</v>
          </cell>
        </row>
        <row r="7617">
          <cell r="A7617" t="str">
            <v>SINAPI-I 1335</v>
          </cell>
        </row>
        <row r="7618">
          <cell r="A7618" t="str">
            <v>SINAPI-I 40425</v>
          </cell>
        </row>
        <row r="7619">
          <cell r="A7619" t="str">
            <v>SINAPI-I 1337</v>
          </cell>
        </row>
        <row r="7620">
          <cell r="A7620" t="str">
            <v>SINAPI-I 11122</v>
          </cell>
        </row>
        <row r="7621">
          <cell r="A7621" t="str">
            <v>SINAPI-I 11123</v>
          </cell>
        </row>
        <row r="7622">
          <cell r="A7622" t="str">
            <v>SINAPI-I 11125</v>
          </cell>
        </row>
        <row r="7623">
          <cell r="A7623" t="str">
            <v>SINAPI-I 39416</v>
          </cell>
        </row>
        <row r="7624">
          <cell r="A7624" t="str">
            <v>SINAPI-I 39417</v>
          </cell>
        </row>
        <row r="7625">
          <cell r="A7625" t="str">
            <v>SINAPI-I 39414</v>
          </cell>
        </row>
        <row r="7626">
          <cell r="A7626" t="str">
            <v>SINAPI-I 39415</v>
          </cell>
        </row>
        <row r="7627">
          <cell r="A7627" t="str">
            <v>SINAPI-I 39412</v>
          </cell>
        </row>
        <row r="7628">
          <cell r="A7628" t="str">
            <v>SINAPI-I 39413</v>
          </cell>
        </row>
        <row r="7629">
          <cell r="A7629" t="str">
            <v>SINAPI-I 1338</v>
          </cell>
        </row>
        <row r="7630">
          <cell r="A7630" t="str">
            <v>SINAPI-I 1340</v>
          </cell>
        </row>
        <row r="7631">
          <cell r="A7631" t="str">
            <v>SINAPI-I 1341</v>
          </cell>
        </row>
        <row r="7632">
          <cell r="A7632" t="str">
            <v>SINAPI-I 1364</v>
          </cell>
        </row>
        <row r="7633">
          <cell r="A7633" t="str">
            <v>SINAPI-I 1361</v>
          </cell>
        </row>
        <row r="7634">
          <cell r="A7634" t="str">
            <v>SINAPI-I 1362</v>
          </cell>
        </row>
        <row r="7635">
          <cell r="A7635" t="str">
            <v>SINAPI-I 11131</v>
          </cell>
        </row>
        <row r="7636">
          <cell r="A7636" t="str">
            <v>SINAPI-I 11132</v>
          </cell>
        </row>
        <row r="7637">
          <cell r="A7637" t="str">
            <v>SINAPI-I 1363</v>
          </cell>
        </row>
        <row r="7638">
          <cell r="A7638" t="str">
            <v>SINAPI-I 11130</v>
          </cell>
        </row>
        <row r="7639">
          <cell r="A7639" t="str">
            <v>SINAPI-I 11134</v>
          </cell>
        </row>
        <row r="7640">
          <cell r="A7640" t="str">
            <v>SINAPI-I 11135</v>
          </cell>
        </row>
        <row r="7641">
          <cell r="A7641" t="str">
            <v>SINAPI-I 11136</v>
          </cell>
        </row>
        <row r="7642">
          <cell r="A7642" t="str">
            <v>SINAPI-I 34743</v>
          </cell>
        </row>
        <row r="7643">
          <cell r="A7643" t="str">
            <v>SINAPI-I 11137</v>
          </cell>
        </row>
        <row r="7644">
          <cell r="A7644" t="str">
            <v>SINAPI-I 34745</v>
          </cell>
        </row>
        <row r="7645">
          <cell r="A7645" t="str">
            <v>SINAPI-I 34746</v>
          </cell>
        </row>
        <row r="7646">
          <cell r="A7646" t="str">
            <v>SINAPI-I 1360</v>
          </cell>
        </row>
        <row r="7647">
          <cell r="A7647" t="str">
            <v>SINAPI-I 1346</v>
          </cell>
        </row>
        <row r="7648">
          <cell r="A7648" t="str">
            <v>SINAPI-I 1345</v>
          </cell>
        </row>
        <row r="7649">
          <cell r="A7649" t="str">
            <v>SINAPI-I 1344</v>
          </cell>
        </row>
        <row r="7650">
          <cell r="A7650" t="str">
            <v>SINAPI-I 1342</v>
          </cell>
        </row>
        <row r="7651">
          <cell r="A7651" t="str">
            <v>SINAPI-I 1347</v>
          </cell>
        </row>
        <row r="7652">
          <cell r="A7652" t="str">
            <v>SINAPI-I 1349</v>
          </cell>
        </row>
        <row r="7653">
          <cell r="A7653" t="str">
            <v>SINAPI-I 1350</v>
          </cell>
        </row>
        <row r="7654">
          <cell r="A7654" t="str">
            <v>SINAPI-I 1357</v>
          </cell>
        </row>
        <row r="7655">
          <cell r="A7655" t="str">
            <v>SINAPI-I 1355</v>
          </cell>
        </row>
        <row r="7656">
          <cell r="A7656" t="str">
            <v>SINAPI-I 1358</v>
          </cell>
        </row>
        <row r="7657">
          <cell r="A7657" t="str">
            <v>SINAPI-I 1359</v>
          </cell>
        </row>
        <row r="7658">
          <cell r="A7658" t="str">
            <v>SINAPI-I 1351</v>
          </cell>
        </row>
        <row r="7659">
          <cell r="A7659" t="str">
            <v>SINAPI-I 34659</v>
          </cell>
        </row>
        <row r="7660">
          <cell r="A7660" t="str">
            <v>SINAPI-I 34514</v>
          </cell>
        </row>
        <row r="7661">
          <cell r="A7661" t="str">
            <v>SINAPI-I 34660</v>
          </cell>
        </row>
        <row r="7662">
          <cell r="A7662" t="str">
            <v>SINAPI-I 34661</v>
          </cell>
        </row>
        <row r="7663">
          <cell r="A7663" t="str">
            <v>SINAPI-I 34667</v>
          </cell>
        </row>
        <row r="7664">
          <cell r="A7664" t="str">
            <v>SINAPI-I 34668</v>
          </cell>
        </row>
        <row r="7665">
          <cell r="A7665" t="str">
            <v>SINAPI-I 34741</v>
          </cell>
        </row>
        <row r="7666">
          <cell r="A7666" t="str">
            <v>SINAPI-I 34664</v>
          </cell>
        </row>
        <row r="7667">
          <cell r="A7667" t="str">
            <v>SINAPI-I 34665</v>
          </cell>
        </row>
        <row r="7668">
          <cell r="A7668" t="str">
            <v>SINAPI-I 34666</v>
          </cell>
        </row>
        <row r="7669">
          <cell r="A7669" t="str">
            <v>SINAPI-I 34669</v>
          </cell>
        </row>
        <row r="7670">
          <cell r="A7670" t="str">
            <v>SINAPI-I 34670</v>
          </cell>
        </row>
        <row r="7671">
          <cell r="A7671" t="str">
            <v>SINAPI-I 34671</v>
          </cell>
        </row>
        <row r="7672">
          <cell r="A7672" t="str">
            <v>SINAPI-I 34672</v>
          </cell>
        </row>
        <row r="7673">
          <cell r="A7673" t="str">
            <v>SINAPI-I 34673</v>
          </cell>
        </row>
        <row r="7674">
          <cell r="A7674" t="str">
            <v>SINAPI-I 34674</v>
          </cell>
        </row>
        <row r="7675">
          <cell r="A7675" t="str">
            <v>SINAPI-I 34675</v>
          </cell>
        </row>
        <row r="7676">
          <cell r="A7676" t="str">
            <v>SINAPI-I 34676</v>
          </cell>
        </row>
        <row r="7677">
          <cell r="A7677" t="str">
            <v>SINAPI-I 34677</v>
          </cell>
        </row>
        <row r="7678">
          <cell r="A7678" t="str">
            <v>SINAPI-I 40623</v>
          </cell>
        </row>
        <row r="7679">
          <cell r="A7679" t="str">
            <v>SINAPI-I 11112</v>
          </cell>
        </row>
        <row r="7680">
          <cell r="A7680" t="str">
            <v>SINAPI-I 11115</v>
          </cell>
        </row>
        <row r="7681">
          <cell r="A7681" t="str">
            <v>SINAPI-I 11113</v>
          </cell>
        </row>
        <row r="7682">
          <cell r="A7682" t="str">
            <v>SINAPI-I 11114</v>
          </cell>
        </row>
        <row r="7683">
          <cell r="A7683" t="str">
            <v>SINAPI-I 12083</v>
          </cell>
        </row>
        <row r="7684">
          <cell r="A7684" t="str">
            <v>SINAPI-I 12081</v>
          </cell>
        </row>
        <row r="7685">
          <cell r="A7685" t="str">
            <v>SINAPI-I 12082</v>
          </cell>
        </row>
        <row r="7686">
          <cell r="A7686" t="str">
            <v>SINAPI-I 13354</v>
          </cell>
        </row>
        <row r="7687">
          <cell r="A7687" t="str">
            <v>SINAPI-I 14057</v>
          </cell>
        </row>
        <row r="7688">
          <cell r="A7688" t="str">
            <v>SINAPI-I 14058</v>
          </cell>
        </row>
        <row r="7689">
          <cell r="A7689" t="str">
            <v>SINAPI-I 20971</v>
          </cell>
        </row>
        <row r="7690">
          <cell r="A7690" t="str">
            <v>SINAPI-I 5047</v>
          </cell>
        </row>
        <row r="7691">
          <cell r="A7691" t="str">
            <v>SINAPI-I 13369</v>
          </cell>
        </row>
        <row r="7692">
          <cell r="A7692" t="str">
            <v>SINAPI-I 13370</v>
          </cell>
        </row>
        <row r="7693">
          <cell r="A7693" t="str">
            <v>SINAPI-I 13279</v>
          </cell>
        </row>
        <row r="7694">
          <cell r="A7694" t="str">
            <v>SINAPI-I 11977</v>
          </cell>
        </row>
        <row r="7695">
          <cell r="A7695" t="str">
            <v>SINAPI-I 11975</v>
          </cell>
        </row>
        <row r="7696">
          <cell r="A7696" t="str">
            <v>SINAPI-I 39746</v>
          </cell>
        </row>
        <row r="7697">
          <cell r="A7697" t="str">
            <v>SINAPI-I 11976</v>
          </cell>
        </row>
        <row r="7698">
          <cell r="A7698" t="str">
            <v>SINAPI-I 1368</v>
          </cell>
        </row>
        <row r="7699">
          <cell r="A7699" t="str">
            <v>SINAPI-I 1367</v>
          </cell>
        </row>
        <row r="7700">
          <cell r="A7700" t="str">
            <v>SINAPI-I 7608</v>
          </cell>
        </row>
        <row r="7701">
          <cell r="A7701" t="str">
            <v>SINAPI-I 41900</v>
          </cell>
        </row>
        <row r="7702">
          <cell r="A7702" t="str">
            <v>SINAPI-I 41899</v>
          </cell>
        </row>
        <row r="7703">
          <cell r="A7703" t="str">
            <v>SINAPI-I 1380</v>
          </cell>
        </row>
        <row r="7704">
          <cell r="A7704" t="str">
            <v>SINAPI-I 1375</v>
          </cell>
        </row>
        <row r="7705">
          <cell r="A7705" t="str">
            <v>SINAPI-I 1379</v>
          </cell>
        </row>
        <row r="7706">
          <cell r="A7706" t="str">
            <v>SINAPI-I 10511</v>
          </cell>
        </row>
        <row r="7707">
          <cell r="A7707" t="str">
            <v>SINAPI-I 13284</v>
          </cell>
        </row>
        <row r="7708">
          <cell r="A7708" t="str">
            <v>SINAPI-I 25974</v>
          </cell>
        </row>
        <row r="7709">
          <cell r="A7709" t="str">
            <v>SINAPI-I 1382</v>
          </cell>
        </row>
        <row r="7710">
          <cell r="A7710" t="str">
            <v>SINAPI-I 34753</v>
          </cell>
        </row>
        <row r="7711">
          <cell r="A7711" t="str">
            <v>SINAPI-I 420</v>
          </cell>
        </row>
        <row r="7712">
          <cell r="A7712" t="str">
            <v>SINAPI-I 12327</v>
          </cell>
        </row>
        <row r="7713">
          <cell r="A7713" t="str">
            <v>SINAPI-I 36148</v>
          </cell>
        </row>
        <row r="7714">
          <cell r="A7714" t="str">
            <v>SINAPI-I 12329</v>
          </cell>
        </row>
        <row r="7715">
          <cell r="A7715" t="str">
            <v>SINAPI-I 1339</v>
          </cell>
        </row>
        <row r="7716">
          <cell r="A7716" t="str">
            <v>SINAPI-I 11849</v>
          </cell>
        </row>
        <row r="7717">
          <cell r="A7717" t="str">
            <v>SINAPI-I 37418</v>
          </cell>
        </row>
        <row r="7718">
          <cell r="A7718" t="str">
            <v>SINAPI-I 37419</v>
          </cell>
        </row>
        <row r="7719">
          <cell r="A7719" t="str">
            <v>SINAPI-I 1427</v>
          </cell>
        </row>
        <row r="7720">
          <cell r="A7720" t="str">
            <v>SINAPI-I 1402</v>
          </cell>
        </row>
        <row r="7721">
          <cell r="A7721" t="str">
            <v>SINAPI-I 1420</v>
          </cell>
        </row>
        <row r="7722">
          <cell r="A7722" t="str">
            <v>SINAPI-I 1419</v>
          </cell>
        </row>
        <row r="7723">
          <cell r="A7723" t="str">
            <v>SINAPI-I 1414</v>
          </cell>
        </row>
        <row r="7724">
          <cell r="A7724" t="str">
            <v>SINAPI-I 1413</v>
          </cell>
        </row>
        <row r="7725">
          <cell r="A7725" t="str">
            <v>SINAPI-I 1412</v>
          </cell>
        </row>
        <row r="7726">
          <cell r="A7726" t="str">
            <v>SINAPI-I 1411</v>
          </cell>
        </row>
        <row r="7727">
          <cell r="A7727" t="str">
            <v>SINAPI-I 1406</v>
          </cell>
        </row>
        <row r="7728">
          <cell r="A7728" t="str">
            <v>SINAPI-I 1407</v>
          </cell>
        </row>
        <row r="7729">
          <cell r="A7729" t="str">
            <v>SINAPI-I 1404</v>
          </cell>
        </row>
        <row r="7730">
          <cell r="A7730" t="str">
            <v>SINAPI-I 11281</v>
          </cell>
        </row>
        <row r="7731">
          <cell r="A7731" t="str">
            <v>SINAPI-I 1442</v>
          </cell>
        </row>
        <row r="7732">
          <cell r="A7732" t="str">
            <v>SINAPI-I 13457</v>
          </cell>
        </row>
        <row r="7733">
          <cell r="A7733" t="str">
            <v>SINAPI-I 40699</v>
          </cell>
        </row>
        <row r="7734">
          <cell r="A7734" t="str">
            <v>SINAPI-I 40701</v>
          </cell>
        </row>
        <row r="7735">
          <cell r="A7735" t="str">
            <v>SINAPI-I 40700</v>
          </cell>
        </row>
        <row r="7736">
          <cell r="A7736" t="str">
            <v>SINAPI-I 13458</v>
          </cell>
        </row>
        <row r="7737">
          <cell r="A7737" t="str">
            <v>SINAPI-I 36524</v>
          </cell>
        </row>
        <row r="7738">
          <cell r="A7738" t="str">
            <v>SINAPI-I 36526</v>
          </cell>
        </row>
        <row r="7739">
          <cell r="A7739" t="str">
            <v>SINAPI-I 36523</v>
          </cell>
        </row>
        <row r="7740">
          <cell r="A7740" t="str">
            <v>SINAPI-I 36527</v>
          </cell>
        </row>
        <row r="7741">
          <cell r="A7741" t="str">
            <v>SINAPI-I 13803</v>
          </cell>
        </row>
        <row r="7742">
          <cell r="A7742" t="str">
            <v>SINAPI-I 38642</v>
          </cell>
        </row>
        <row r="7743">
          <cell r="A7743" t="str">
            <v>SINAPI-I 36522</v>
          </cell>
        </row>
        <row r="7744">
          <cell r="A7744" t="str">
            <v>SINAPI-I 36525</v>
          </cell>
        </row>
        <row r="7745">
          <cell r="A7745" t="str">
            <v>SINAPI-I 41991</v>
          </cell>
        </row>
        <row r="7746">
          <cell r="A7746" t="str">
            <v>SINAPI-I 34348</v>
          </cell>
        </row>
        <row r="7747">
          <cell r="A7747" t="str">
            <v>SINAPI-I 34347</v>
          </cell>
        </row>
        <row r="7748">
          <cell r="A7748" t="str">
            <v>SINAPI-I 11146</v>
          </cell>
        </row>
        <row r="7749">
          <cell r="A7749" t="str">
            <v>SINAPI-I 11147</v>
          </cell>
        </row>
        <row r="7750">
          <cell r="A7750" t="str">
            <v>SINAPI-I 34872</v>
          </cell>
        </row>
        <row r="7751">
          <cell r="A7751" t="str">
            <v>SINAPI-I 34491</v>
          </cell>
        </row>
        <row r="7752">
          <cell r="A7752" t="str">
            <v>SINAPI-I 34770</v>
          </cell>
        </row>
        <row r="7753">
          <cell r="A7753" t="str">
            <v>SINAPI-I 1518</v>
          </cell>
        </row>
        <row r="7754">
          <cell r="A7754" t="str">
            <v>SINAPI-I 41965</v>
          </cell>
        </row>
        <row r="7755">
          <cell r="A7755" t="str">
            <v>SINAPI-I 34492</v>
          </cell>
        </row>
        <row r="7756">
          <cell r="A7756" t="str">
            <v>SINAPI-I 1524</v>
          </cell>
        </row>
        <row r="7757">
          <cell r="A7757" t="str">
            <v>SINAPI-I 38404</v>
          </cell>
        </row>
        <row r="7758">
          <cell r="A7758" t="str">
            <v>SINAPI-I 39849</v>
          </cell>
        </row>
        <row r="7759">
          <cell r="A7759" t="str">
            <v>SINAPI-I 38464</v>
          </cell>
        </row>
        <row r="7760">
          <cell r="A7760" t="str">
            <v>SINAPI-I 34493</v>
          </cell>
        </row>
        <row r="7761">
          <cell r="A7761" t="str">
            <v>SINAPI-I 1527</v>
          </cell>
        </row>
        <row r="7762">
          <cell r="A7762" t="str">
            <v>SINAPI-I 38405</v>
          </cell>
        </row>
        <row r="7763">
          <cell r="A7763" t="str">
            <v>SINAPI-I 38408</v>
          </cell>
        </row>
        <row r="7764">
          <cell r="A7764" t="str">
            <v>SINAPI-I 34494</v>
          </cell>
        </row>
        <row r="7765">
          <cell r="A7765" t="str">
            <v>SINAPI-I 1525</v>
          </cell>
        </row>
        <row r="7766">
          <cell r="A7766" t="str">
            <v>SINAPI-I 38406</v>
          </cell>
        </row>
        <row r="7767">
          <cell r="A7767" t="str">
            <v>SINAPI-I 38409</v>
          </cell>
        </row>
        <row r="7768">
          <cell r="A7768" t="str">
            <v>SINAPI-I 34495</v>
          </cell>
        </row>
        <row r="7769">
          <cell r="A7769" t="str">
            <v>SINAPI-I 11145</v>
          </cell>
        </row>
        <row r="7770">
          <cell r="A7770" t="str">
            <v>SINAPI-I 34496</v>
          </cell>
        </row>
        <row r="7771">
          <cell r="A7771" t="str">
            <v>SINAPI-I 34479</v>
          </cell>
        </row>
        <row r="7772">
          <cell r="A7772" t="str">
            <v>SINAPI-I 34481</v>
          </cell>
        </row>
        <row r="7773">
          <cell r="A7773" t="str">
            <v>SINAPI-I 34483</v>
          </cell>
        </row>
        <row r="7774">
          <cell r="A7774" t="str">
            <v>SINAPI-I 34485</v>
          </cell>
        </row>
        <row r="7775">
          <cell r="A7775" t="str">
            <v>SINAPI-I 34497</v>
          </cell>
        </row>
        <row r="7776">
          <cell r="A7776" t="str">
            <v>SINAPI-I 14041</v>
          </cell>
        </row>
        <row r="7777">
          <cell r="A7777" t="str">
            <v>SINAPI-I 1523</v>
          </cell>
        </row>
        <row r="7778">
          <cell r="A7778" t="str">
            <v>SINAPI-I 14052</v>
          </cell>
        </row>
        <row r="7779">
          <cell r="A7779" t="str">
            <v>SINAPI-I 14054</v>
          </cell>
        </row>
        <row r="7780">
          <cell r="A7780" t="str">
            <v>SINAPI-I 14053</v>
          </cell>
        </row>
        <row r="7781">
          <cell r="A7781" t="str">
            <v>SINAPI-I 2558</v>
          </cell>
        </row>
        <row r="7782">
          <cell r="A7782" t="str">
            <v>SINAPI-I 2560</v>
          </cell>
        </row>
        <row r="7783">
          <cell r="A7783" t="str">
            <v>SINAPI-I 2559</v>
          </cell>
        </row>
        <row r="7784">
          <cell r="A7784" t="str">
            <v>SINAPI-I 2592</v>
          </cell>
        </row>
        <row r="7785">
          <cell r="A7785" t="str">
            <v>SINAPI-I 2566</v>
          </cell>
        </row>
        <row r="7786">
          <cell r="A7786" t="str">
            <v>SINAPI-I 2589</v>
          </cell>
        </row>
        <row r="7787">
          <cell r="A7787" t="str">
            <v>SINAPI-I 2591</v>
          </cell>
        </row>
        <row r="7788">
          <cell r="A7788" t="str">
            <v>SINAPI-I 2590</v>
          </cell>
        </row>
        <row r="7789">
          <cell r="A7789" t="str">
            <v>SINAPI-I 2567</v>
          </cell>
        </row>
        <row r="7790">
          <cell r="A7790" t="str">
            <v>SINAPI-I 2565</v>
          </cell>
        </row>
        <row r="7791">
          <cell r="A7791" t="str">
            <v>SINAPI-I 2568</v>
          </cell>
        </row>
        <row r="7792">
          <cell r="A7792" t="str">
            <v>SINAPI-I 2594</v>
          </cell>
        </row>
        <row r="7793">
          <cell r="A7793" t="str">
            <v>SINAPI-I 2587</v>
          </cell>
        </row>
        <row r="7794">
          <cell r="A7794" t="str">
            <v>SINAPI-I 2588</v>
          </cell>
        </row>
        <row r="7795">
          <cell r="A7795" t="str">
            <v>SINAPI-I 2569</v>
          </cell>
        </row>
        <row r="7796">
          <cell r="A7796" t="str">
            <v>SINAPI-I 2570</v>
          </cell>
        </row>
        <row r="7797">
          <cell r="A7797" t="str">
            <v>SINAPI-I 2571</v>
          </cell>
        </row>
        <row r="7798">
          <cell r="A7798" t="str">
            <v>SINAPI-I 2593</v>
          </cell>
        </row>
        <row r="7799">
          <cell r="A7799" t="str">
            <v>SINAPI-I 2572</v>
          </cell>
        </row>
        <row r="7800">
          <cell r="A7800" t="str">
            <v>SINAPI-I 2595</v>
          </cell>
        </row>
        <row r="7801">
          <cell r="A7801" t="str">
            <v>SINAPI-I 2576</v>
          </cell>
        </row>
        <row r="7802">
          <cell r="A7802" t="str">
            <v>SINAPI-I 2575</v>
          </cell>
        </row>
        <row r="7803">
          <cell r="A7803" t="str">
            <v>SINAPI-I 2573</v>
          </cell>
        </row>
        <row r="7804">
          <cell r="A7804" t="str">
            <v>SINAPI-I 2586</v>
          </cell>
        </row>
        <row r="7805">
          <cell r="A7805" t="str">
            <v>SINAPI-I 2577</v>
          </cell>
        </row>
        <row r="7806">
          <cell r="A7806" t="str">
            <v>SINAPI-I 2574</v>
          </cell>
        </row>
        <row r="7807">
          <cell r="A7807" t="str">
            <v>SINAPI-I 2578</v>
          </cell>
        </row>
        <row r="7808">
          <cell r="A7808" t="str">
            <v>SINAPI-I 2585</v>
          </cell>
        </row>
        <row r="7809">
          <cell r="A7809" t="str">
            <v>SINAPI-I 12008</v>
          </cell>
        </row>
        <row r="7810">
          <cell r="A7810" t="str">
            <v>SINAPI-I 2582</v>
          </cell>
        </row>
        <row r="7811">
          <cell r="A7811" t="str">
            <v>SINAPI-I 2597</v>
          </cell>
        </row>
        <row r="7812">
          <cell r="A7812" t="str">
            <v>SINAPI-I 2579</v>
          </cell>
        </row>
        <row r="7813">
          <cell r="A7813" t="str">
            <v>SINAPI-I 2581</v>
          </cell>
        </row>
        <row r="7814">
          <cell r="A7814" t="str">
            <v>SINAPI-I 2596</v>
          </cell>
        </row>
        <row r="7815">
          <cell r="A7815" t="str">
            <v>SINAPI-I 2580</v>
          </cell>
        </row>
        <row r="7816">
          <cell r="A7816" t="str">
            <v>SINAPI-I 2583</v>
          </cell>
        </row>
        <row r="7817">
          <cell r="A7817" t="str">
            <v>SINAPI-I 2584</v>
          </cell>
        </row>
        <row r="7818">
          <cell r="A7818" t="str">
            <v>SINAPI-I 12010</v>
          </cell>
        </row>
        <row r="7819">
          <cell r="A7819" t="str">
            <v>SINAPI-I 39329</v>
          </cell>
        </row>
        <row r="7820">
          <cell r="A7820" t="str">
            <v>SINAPI-I 39330</v>
          </cell>
        </row>
        <row r="7821">
          <cell r="A7821" t="str">
            <v>SINAPI-I 39332</v>
          </cell>
        </row>
        <row r="7822">
          <cell r="A7822" t="str">
            <v>SINAPI-I 39331</v>
          </cell>
        </row>
        <row r="7823">
          <cell r="A7823" t="str">
            <v>SINAPI-I 39333</v>
          </cell>
        </row>
        <row r="7824">
          <cell r="A7824" t="str">
            <v>SINAPI-I 39335</v>
          </cell>
        </row>
        <row r="7825">
          <cell r="A7825" t="str">
            <v>SINAPI-I 39334</v>
          </cell>
        </row>
        <row r="7826">
          <cell r="A7826" t="str">
            <v>SINAPI-I 12016</v>
          </cell>
        </row>
        <row r="7827">
          <cell r="A7827" t="str">
            <v>SINAPI-I 12015</v>
          </cell>
        </row>
        <row r="7828">
          <cell r="A7828" t="str">
            <v>SINAPI-I 12020</v>
          </cell>
        </row>
        <row r="7829">
          <cell r="A7829" t="str">
            <v>SINAPI-I 12019</v>
          </cell>
        </row>
        <row r="7830">
          <cell r="A7830" t="str">
            <v>SINAPI-I 39336</v>
          </cell>
        </row>
        <row r="7831">
          <cell r="A7831" t="str">
            <v>SINAPI-I 39338</v>
          </cell>
        </row>
        <row r="7832">
          <cell r="A7832" t="str">
            <v>SINAPI-I 39337</v>
          </cell>
        </row>
        <row r="7833">
          <cell r="A7833" t="str">
            <v>SINAPI-I 39341</v>
          </cell>
        </row>
        <row r="7834">
          <cell r="A7834" t="str">
            <v>SINAPI-I 39340</v>
          </cell>
        </row>
        <row r="7835">
          <cell r="A7835" t="str">
            <v>SINAPI-I 12025</v>
          </cell>
        </row>
        <row r="7836">
          <cell r="A7836" t="str">
            <v>SINAPI-I 39342</v>
          </cell>
        </row>
        <row r="7837">
          <cell r="A7837" t="str">
            <v>SINAPI-I 39343</v>
          </cell>
        </row>
        <row r="7838">
          <cell r="A7838" t="str">
            <v>SINAPI-I 39345</v>
          </cell>
        </row>
        <row r="7839">
          <cell r="A7839" t="str">
            <v>SINAPI-I 39344</v>
          </cell>
        </row>
        <row r="7840">
          <cell r="A7840" t="str">
            <v>SINAPI-I 12623</v>
          </cell>
        </row>
        <row r="7841">
          <cell r="A7841" t="str">
            <v>SINAPI-I 34498</v>
          </cell>
        </row>
        <row r="7842">
          <cell r="A7842" t="str">
            <v>SINAPI-I 13244</v>
          </cell>
        </row>
        <row r="7843">
          <cell r="A7843" t="str">
            <v>SINAPI-I 38998</v>
          </cell>
        </row>
        <row r="7844">
          <cell r="A7844" t="str">
            <v>SINAPI-I 38999</v>
          </cell>
        </row>
        <row r="7845">
          <cell r="A7845" t="str">
            <v>SINAPI-I 38996</v>
          </cell>
        </row>
        <row r="7846">
          <cell r="A7846" t="str">
            <v>SINAPI-I 38997</v>
          </cell>
        </row>
        <row r="7847">
          <cell r="A7847" t="str">
            <v>SINAPI-I 39862</v>
          </cell>
        </row>
        <row r="7848">
          <cell r="A7848" t="str">
            <v>SINAPI-I 39863</v>
          </cell>
        </row>
        <row r="7849">
          <cell r="A7849" t="str">
            <v>SINAPI-I 39864</v>
          </cell>
        </row>
        <row r="7850">
          <cell r="A7850" t="str">
            <v>SINAPI-I 39865</v>
          </cell>
        </row>
        <row r="7851">
          <cell r="A7851" t="str">
            <v>SINAPI-I 2517</v>
          </cell>
        </row>
        <row r="7852">
          <cell r="A7852" t="str">
            <v>SINAPI-I 2522</v>
          </cell>
        </row>
        <row r="7853">
          <cell r="A7853" t="str">
            <v>SINAPI-I 2548</v>
          </cell>
        </row>
        <row r="7854">
          <cell r="A7854" t="str">
            <v>SINAPI-I 2516</v>
          </cell>
        </row>
        <row r="7855">
          <cell r="A7855" t="str">
            <v>SINAPI-I 2518</v>
          </cell>
        </row>
        <row r="7856">
          <cell r="A7856" t="str">
            <v>SINAPI-I 2521</v>
          </cell>
        </row>
        <row r="7857">
          <cell r="A7857" t="str">
            <v>SINAPI-I 2515</v>
          </cell>
        </row>
        <row r="7858">
          <cell r="A7858" t="str">
            <v>SINAPI-I 2519</v>
          </cell>
        </row>
        <row r="7859">
          <cell r="A7859" t="str">
            <v>SINAPI-I 2520</v>
          </cell>
        </row>
        <row r="7860">
          <cell r="A7860" t="str">
            <v>SINAPI-I 1602</v>
          </cell>
        </row>
        <row r="7861">
          <cell r="A7861" t="str">
            <v>SINAPI-I 1601</v>
          </cell>
        </row>
        <row r="7862">
          <cell r="A7862" t="str">
            <v>SINAPI-I 1598</v>
          </cell>
        </row>
        <row r="7863">
          <cell r="A7863" t="str">
            <v>SINAPI-I 1600</v>
          </cell>
        </row>
        <row r="7864">
          <cell r="A7864" t="str">
            <v>SINAPI-I 1603</v>
          </cell>
        </row>
        <row r="7865">
          <cell r="A7865" t="str">
            <v>SINAPI-I 1599</v>
          </cell>
        </row>
        <row r="7866">
          <cell r="A7866" t="str">
            <v>SINAPI-I 1597</v>
          </cell>
        </row>
        <row r="7867">
          <cell r="A7867" t="str">
            <v>SINAPI-I 39600</v>
          </cell>
        </row>
        <row r="7868">
          <cell r="A7868" t="str">
            <v>SINAPI-I 39601</v>
          </cell>
        </row>
        <row r="7869">
          <cell r="A7869" t="str">
            <v>SINAPI-I 39602</v>
          </cell>
        </row>
        <row r="7870">
          <cell r="A7870" t="str">
            <v>SINAPI-I 39603</v>
          </cell>
        </row>
        <row r="7871">
          <cell r="A7871" t="str">
            <v>SINAPI-I 11821</v>
          </cell>
        </row>
        <row r="7872">
          <cell r="A7872" t="str">
            <v>SINAPI-I 1562</v>
          </cell>
        </row>
        <row r="7873">
          <cell r="A7873" t="str">
            <v>SINAPI-I 1563</v>
          </cell>
        </row>
        <row r="7874">
          <cell r="A7874" t="str">
            <v>SINAPI-I 11856</v>
          </cell>
        </row>
        <row r="7875">
          <cell r="A7875" t="str">
            <v>SINAPI-I 11857</v>
          </cell>
        </row>
        <row r="7876">
          <cell r="A7876" t="str">
            <v>SINAPI-I 11858</v>
          </cell>
        </row>
        <row r="7877">
          <cell r="A7877" t="str">
            <v>SINAPI-I 1539</v>
          </cell>
        </row>
        <row r="7878">
          <cell r="A7878" t="str">
            <v>SINAPI-I 11859</v>
          </cell>
        </row>
        <row r="7879">
          <cell r="A7879" t="str">
            <v>SINAPI-I 1550</v>
          </cell>
        </row>
        <row r="7880">
          <cell r="A7880" t="str">
            <v>SINAPI-I 11854</v>
          </cell>
        </row>
        <row r="7881">
          <cell r="A7881" t="str">
            <v>SINAPI-I 11862</v>
          </cell>
        </row>
        <row r="7882">
          <cell r="A7882" t="str">
            <v>SINAPI-I 11863</v>
          </cell>
        </row>
        <row r="7883">
          <cell r="A7883" t="str">
            <v>SINAPI-I 11855</v>
          </cell>
        </row>
        <row r="7884">
          <cell r="A7884" t="str">
            <v>SINAPI-I 11864</v>
          </cell>
        </row>
        <row r="7885">
          <cell r="A7885" t="str">
            <v>SINAPI-I 2527</v>
          </cell>
        </row>
        <row r="7886">
          <cell r="A7886" t="str">
            <v>SINAPI-I 2526</v>
          </cell>
        </row>
        <row r="7887">
          <cell r="A7887" t="str">
            <v>SINAPI-I 2487</v>
          </cell>
        </row>
        <row r="7888">
          <cell r="A7888" t="str">
            <v>SINAPI-I 2483</v>
          </cell>
        </row>
        <row r="7889">
          <cell r="A7889" t="str">
            <v>SINAPI-I 2528</v>
          </cell>
        </row>
        <row r="7890">
          <cell r="A7890" t="str">
            <v>SINAPI-I 2489</v>
          </cell>
        </row>
        <row r="7891">
          <cell r="A7891" t="str">
            <v>SINAPI-I 2488</v>
          </cell>
        </row>
        <row r="7892">
          <cell r="A7892" t="str">
            <v>SINAPI-I 2484</v>
          </cell>
        </row>
        <row r="7893">
          <cell r="A7893" t="str">
            <v>SINAPI-I 2485</v>
          </cell>
        </row>
        <row r="7894">
          <cell r="A7894" t="str">
            <v>SINAPI-I 38005</v>
          </cell>
        </row>
        <row r="7895">
          <cell r="A7895" t="str">
            <v>SINAPI-I 38006</v>
          </cell>
        </row>
        <row r="7896">
          <cell r="A7896" t="str">
            <v>SINAPI-I 38428</v>
          </cell>
        </row>
        <row r="7897">
          <cell r="A7897" t="str">
            <v>SINAPI-I 38007</v>
          </cell>
        </row>
        <row r="7898">
          <cell r="A7898" t="str">
            <v>SINAPI-I 38008</v>
          </cell>
        </row>
        <row r="7899">
          <cell r="A7899" t="str">
            <v>SINAPI-I 38009</v>
          </cell>
        </row>
        <row r="7900">
          <cell r="A7900" t="str">
            <v>SINAPI-I 39279</v>
          </cell>
        </row>
        <row r="7901">
          <cell r="A7901" t="str">
            <v>SINAPI-I 38845</v>
          </cell>
        </row>
        <row r="7902">
          <cell r="A7902" t="str">
            <v>SINAPI-I 39280</v>
          </cell>
        </row>
        <row r="7903">
          <cell r="A7903" t="str">
            <v>SINAPI-I 39281</v>
          </cell>
        </row>
        <row r="7904">
          <cell r="A7904" t="str">
            <v>SINAPI-I 38849</v>
          </cell>
        </row>
        <row r="7905">
          <cell r="A7905" t="str">
            <v>SINAPI-I 39282</v>
          </cell>
        </row>
        <row r="7906">
          <cell r="A7906" t="str">
            <v>SINAPI-I 38852</v>
          </cell>
        </row>
        <row r="7907">
          <cell r="A7907" t="str">
            <v>SINAPI-I 38844</v>
          </cell>
        </row>
        <row r="7908">
          <cell r="A7908" t="str">
            <v>SINAPI-I 38846</v>
          </cell>
        </row>
        <row r="7909">
          <cell r="A7909" t="str">
            <v>SINAPI-I 38847</v>
          </cell>
        </row>
        <row r="7910">
          <cell r="A7910" t="str">
            <v>SINAPI-I 38850</v>
          </cell>
        </row>
        <row r="7911">
          <cell r="A7911" t="str">
            <v>SINAPI-I 38848</v>
          </cell>
        </row>
        <row r="7912">
          <cell r="A7912" t="str">
            <v>SINAPI-I 38851</v>
          </cell>
        </row>
        <row r="7913">
          <cell r="A7913" t="str">
            <v>SINAPI-I 38860</v>
          </cell>
        </row>
        <row r="7914">
          <cell r="A7914" t="str">
            <v>SINAPI-I 38861</v>
          </cell>
        </row>
        <row r="7915">
          <cell r="A7915" t="str">
            <v>SINAPI-I 38862</v>
          </cell>
        </row>
        <row r="7916">
          <cell r="A7916" t="str">
            <v>SINAPI-I 38863</v>
          </cell>
        </row>
        <row r="7917">
          <cell r="A7917" t="str">
            <v>SINAPI-I 38865</v>
          </cell>
        </row>
        <row r="7918">
          <cell r="A7918" t="str">
            <v>SINAPI-I 38864</v>
          </cell>
        </row>
        <row r="7919">
          <cell r="A7919" t="str">
            <v>SINAPI-I 38866</v>
          </cell>
        </row>
        <row r="7920">
          <cell r="A7920" t="str">
            <v>SINAPI-I 38868</v>
          </cell>
        </row>
        <row r="7921">
          <cell r="A7921" t="str">
            <v>SINAPI-I 38853</v>
          </cell>
        </row>
        <row r="7922">
          <cell r="A7922" t="str">
            <v>SINAPI-I 38854</v>
          </cell>
        </row>
        <row r="7923">
          <cell r="A7923" t="str">
            <v>SINAPI-I 38855</v>
          </cell>
        </row>
        <row r="7924">
          <cell r="A7924" t="str">
            <v>SINAPI-I 38856</v>
          </cell>
        </row>
        <row r="7925">
          <cell r="A7925" t="str">
            <v>SINAPI-I 38857</v>
          </cell>
        </row>
        <row r="7926">
          <cell r="A7926" t="str">
            <v>SINAPI-I 38858</v>
          </cell>
        </row>
        <row r="7927">
          <cell r="A7927" t="str">
            <v>SINAPI-I 38859</v>
          </cell>
        </row>
        <row r="7928">
          <cell r="A7928" t="str">
            <v>SINAPI-I 1607</v>
          </cell>
        </row>
        <row r="7929">
          <cell r="A7929" t="str">
            <v>SINAPI-I 11467</v>
          </cell>
        </row>
        <row r="7930">
          <cell r="A7930" t="str">
            <v>SINAPI-I 38169</v>
          </cell>
        </row>
        <row r="7931">
          <cell r="A7931" t="str">
            <v>SINAPI-I 6142</v>
          </cell>
        </row>
        <row r="7932">
          <cell r="A7932" t="str">
            <v>SINAPI-I 11686</v>
          </cell>
        </row>
        <row r="7933">
          <cell r="A7933" t="str">
            <v>SINAPI-I 37598</v>
          </cell>
        </row>
        <row r="7934">
          <cell r="A7934" t="str">
            <v>SINAPI-I 25398</v>
          </cell>
        </row>
        <row r="7935">
          <cell r="A7935" t="str">
            <v>SINAPI-I 25399</v>
          </cell>
        </row>
        <row r="7936">
          <cell r="A7936" t="str">
            <v>SINAPI-I 10667</v>
          </cell>
        </row>
        <row r="7937">
          <cell r="A7937" t="str">
            <v>SINAPI-I 1613</v>
          </cell>
        </row>
        <row r="7938">
          <cell r="A7938" t="str">
            <v>SINAPI-I 1626</v>
          </cell>
        </row>
        <row r="7939">
          <cell r="A7939" t="str">
            <v>SINAPI-I 1625</v>
          </cell>
        </row>
        <row r="7940">
          <cell r="A7940" t="str">
            <v>SINAPI-I 1622</v>
          </cell>
        </row>
        <row r="7941">
          <cell r="A7941" t="str">
            <v>SINAPI-I 1620</v>
          </cell>
        </row>
        <row r="7942">
          <cell r="A7942" t="str">
            <v>SINAPI-I 1629</v>
          </cell>
        </row>
        <row r="7943">
          <cell r="A7943" t="str">
            <v>SINAPI-I 1627</v>
          </cell>
        </row>
        <row r="7944">
          <cell r="A7944" t="str">
            <v>SINAPI-I 1623</v>
          </cell>
        </row>
        <row r="7945">
          <cell r="A7945" t="str">
            <v>SINAPI-I 1619</v>
          </cell>
        </row>
        <row r="7946">
          <cell r="A7946" t="str">
            <v>SINAPI-I 1630</v>
          </cell>
        </row>
        <row r="7947">
          <cell r="A7947" t="str">
            <v>SINAPI-I 1616</v>
          </cell>
        </row>
        <row r="7948">
          <cell r="A7948" t="str">
            <v>SINAPI-I 1614</v>
          </cell>
        </row>
        <row r="7949">
          <cell r="A7949" t="str">
            <v>SINAPI-I 1617</v>
          </cell>
        </row>
        <row r="7950">
          <cell r="A7950" t="str">
            <v>SINAPI-I 1621</v>
          </cell>
        </row>
        <row r="7951">
          <cell r="A7951" t="str">
            <v>SINAPI-I 1624</v>
          </cell>
        </row>
        <row r="7952">
          <cell r="A7952" t="str">
            <v>SINAPI-I 1615</v>
          </cell>
        </row>
        <row r="7953">
          <cell r="A7953" t="str">
            <v>SINAPI-I 1612</v>
          </cell>
        </row>
        <row r="7954">
          <cell r="A7954" t="str">
            <v>SINAPI-I 1618</v>
          </cell>
        </row>
        <row r="7955">
          <cell r="A7955" t="str">
            <v>SINAPI-I 14211</v>
          </cell>
        </row>
        <row r="7956">
          <cell r="A7956" t="str">
            <v>SINAPI-I 34500</v>
          </cell>
        </row>
        <row r="7957">
          <cell r="A7957" t="str">
            <v>SINAPI-I 40934</v>
          </cell>
        </row>
        <row r="7958">
          <cell r="A7958" t="str">
            <v>SINAPI-I 5328</v>
          </cell>
        </row>
        <row r="7959">
          <cell r="A7959" t="str">
            <v>SINAPI-I 38200</v>
          </cell>
        </row>
        <row r="7960">
          <cell r="A7960" t="str">
            <v>SINAPI-I 39269</v>
          </cell>
        </row>
        <row r="7961">
          <cell r="A7961" t="str">
            <v>SINAPI-I 11889</v>
          </cell>
        </row>
        <row r="7962">
          <cell r="A7962" t="str">
            <v>SINAPI-I 39270</v>
          </cell>
        </row>
        <row r="7963">
          <cell r="A7963" t="str">
            <v>SINAPI-I 11890</v>
          </cell>
        </row>
        <row r="7964">
          <cell r="A7964" t="str">
            <v>SINAPI-I 11891</v>
          </cell>
        </row>
        <row r="7965">
          <cell r="A7965" t="str">
            <v>SINAPI-I 11892</v>
          </cell>
        </row>
        <row r="7966">
          <cell r="A7966" t="str">
            <v>SINAPI-I 37601</v>
          </cell>
        </row>
        <row r="7967">
          <cell r="A7967" t="str">
            <v>SINAPI-I 1634</v>
          </cell>
        </row>
        <row r="7968">
          <cell r="A7968" t="str">
            <v>SINAPI-I 5086</v>
          </cell>
        </row>
        <row r="7969">
          <cell r="A7969" t="str">
            <v>SINAPI-I 11280</v>
          </cell>
        </row>
        <row r="7970">
          <cell r="A7970" t="str">
            <v>SINAPI-I 40519</v>
          </cell>
        </row>
        <row r="7971">
          <cell r="A7971" t="str">
            <v>SINAPI-I 39869</v>
          </cell>
        </row>
        <row r="7972">
          <cell r="A7972" t="str">
            <v>SINAPI-I 39870</v>
          </cell>
        </row>
        <row r="7973">
          <cell r="A7973" t="str">
            <v>SINAPI-I 39871</v>
          </cell>
        </row>
        <row r="7974">
          <cell r="A7974" t="str">
            <v>SINAPI-I 12722</v>
          </cell>
        </row>
        <row r="7975">
          <cell r="A7975" t="str">
            <v>SINAPI-I 12714</v>
          </cell>
        </row>
        <row r="7976">
          <cell r="A7976" t="str">
            <v>SINAPI-I 12715</v>
          </cell>
        </row>
        <row r="7977">
          <cell r="A7977" t="str">
            <v>SINAPI-I 12716</v>
          </cell>
        </row>
        <row r="7978">
          <cell r="A7978" t="str">
            <v>SINAPI-I 12717</v>
          </cell>
        </row>
        <row r="7979">
          <cell r="A7979" t="str">
            <v>SINAPI-I 12718</v>
          </cell>
        </row>
        <row r="7980">
          <cell r="A7980" t="str">
            <v>SINAPI-I 12719</v>
          </cell>
        </row>
        <row r="7981">
          <cell r="A7981" t="str">
            <v>SINAPI-I 12720</v>
          </cell>
        </row>
        <row r="7982">
          <cell r="A7982" t="str">
            <v>SINAPI-I 12721</v>
          </cell>
        </row>
        <row r="7983">
          <cell r="A7983" t="str">
            <v>SINAPI-I 3468</v>
          </cell>
        </row>
        <row r="7984">
          <cell r="A7984" t="str">
            <v>SINAPI-I 3465</v>
          </cell>
        </row>
        <row r="7985">
          <cell r="A7985" t="str">
            <v>SINAPI-I 12403</v>
          </cell>
        </row>
        <row r="7986">
          <cell r="A7986" t="str">
            <v>SINAPI-I 3463</v>
          </cell>
        </row>
        <row r="7987">
          <cell r="A7987" t="str">
            <v>SINAPI-I 3464</v>
          </cell>
        </row>
        <row r="7988">
          <cell r="A7988" t="str">
            <v>SINAPI-I 3466</v>
          </cell>
        </row>
        <row r="7989">
          <cell r="A7989" t="str">
            <v>SINAPI-I 3467</v>
          </cell>
        </row>
        <row r="7990">
          <cell r="A7990" t="str">
            <v>SINAPI-I 3462</v>
          </cell>
        </row>
        <row r="7991">
          <cell r="A7991" t="str">
            <v>SINAPI-I 3446</v>
          </cell>
        </row>
        <row r="7992">
          <cell r="A7992" t="str">
            <v>SINAPI-I 3445</v>
          </cell>
        </row>
        <row r="7993">
          <cell r="A7993" t="str">
            <v>SINAPI-I 3441</v>
          </cell>
        </row>
        <row r="7994">
          <cell r="A7994" t="str">
            <v>SINAPI-I 3444</v>
          </cell>
        </row>
        <row r="7995">
          <cell r="A7995" t="str">
            <v>SINAPI-I 12402</v>
          </cell>
        </row>
        <row r="7996">
          <cell r="A7996" t="str">
            <v>SINAPI-I 3447</v>
          </cell>
        </row>
        <row r="7997">
          <cell r="A7997" t="str">
            <v>SINAPI-I 3442</v>
          </cell>
        </row>
        <row r="7998">
          <cell r="A7998" t="str">
            <v>SINAPI-I 3448</v>
          </cell>
        </row>
        <row r="7999">
          <cell r="A7999" t="str">
            <v>SINAPI-I 3449</v>
          </cell>
        </row>
        <row r="8000">
          <cell r="A8000" t="str">
            <v>SINAPI-I 37438</v>
          </cell>
        </row>
        <row r="8001">
          <cell r="A8001" t="str">
            <v>SINAPI-I 37439</v>
          </cell>
        </row>
        <row r="8002">
          <cell r="A8002" t="str">
            <v>SINAPI-I 37435</v>
          </cell>
        </row>
        <row r="8003">
          <cell r="A8003" t="str">
            <v>SINAPI-I 37436</v>
          </cell>
        </row>
        <row r="8004">
          <cell r="A8004" t="str">
            <v>SINAPI-I 37437</v>
          </cell>
        </row>
        <row r="8005">
          <cell r="A8005" t="str">
            <v>SINAPI-I 3473</v>
          </cell>
        </row>
        <row r="8006">
          <cell r="A8006" t="str">
            <v>SINAPI-I 3474</v>
          </cell>
        </row>
        <row r="8007">
          <cell r="A8007" t="str">
            <v>SINAPI-I 3450</v>
          </cell>
        </row>
        <row r="8008">
          <cell r="A8008" t="str">
            <v>SINAPI-I 3443</v>
          </cell>
        </row>
        <row r="8009">
          <cell r="A8009" t="str">
            <v>SINAPI-I 3453</v>
          </cell>
        </row>
        <row r="8010">
          <cell r="A8010" t="str">
            <v>SINAPI-I 3452</v>
          </cell>
        </row>
        <row r="8011">
          <cell r="A8011" t="str">
            <v>SINAPI-I 3451</v>
          </cell>
        </row>
        <row r="8012">
          <cell r="A8012" t="str">
            <v>SINAPI-I 3454</v>
          </cell>
        </row>
        <row r="8013">
          <cell r="A8013" t="str">
            <v>SINAPI-I 3458</v>
          </cell>
        </row>
        <row r="8014">
          <cell r="A8014" t="str">
            <v>SINAPI-I 3457</v>
          </cell>
        </row>
        <row r="8015">
          <cell r="A8015" t="str">
            <v>SINAPI-I 3455</v>
          </cell>
        </row>
        <row r="8016">
          <cell r="A8016" t="str">
            <v>SINAPI-I 3472</v>
          </cell>
        </row>
        <row r="8017">
          <cell r="A8017" t="str">
            <v>SINAPI-I 3470</v>
          </cell>
        </row>
        <row r="8018">
          <cell r="A8018" t="str">
            <v>SINAPI-I 3471</v>
          </cell>
        </row>
        <row r="8019">
          <cell r="A8019" t="str">
            <v>SINAPI-I 3456</v>
          </cell>
        </row>
        <row r="8020">
          <cell r="A8020" t="str">
            <v>SINAPI-I 3459</v>
          </cell>
        </row>
        <row r="8021">
          <cell r="A8021" t="str">
            <v>SINAPI-I 3469</v>
          </cell>
        </row>
        <row r="8022">
          <cell r="A8022" t="str">
            <v>SINAPI-I 3460</v>
          </cell>
        </row>
        <row r="8023">
          <cell r="A8023" t="str">
            <v>SINAPI-I 3461</v>
          </cell>
        </row>
        <row r="8024">
          <cell r="A8024" t="str">
            <v>SINAPI-I 37433</v>
          </cell>
        </row>
        <row r="8025">
          <cell r="A8025" t="str">
            <v>SINAPI-I 37430</v>
          </cell>
        </row>
        <row r="8026">
          <cell r="A8026" t="str">
            <v>SINAPI-I 37434</v>
          </cell>
        </row>
        <row r="8027">
          <cell r="A8027" t="str">
            <v>SINAPI-I 37431</v>
          </cell>
        </row>
        <row r="8028">
          <cell r="A8028" t="str">
            <v>SINAPI-I 37432</v>
          </cell>
        </row>
        <row r="8029">
          <cell r="A8029" t="str">
            <v>SINAPI-I 37413</v>
          </cell>
        </row>
        <row r="8030">
          <cell r="A8030" t="str">
            <v>SINAPI-I 37414</v>
          </cell>
        </row>
        <row r="8031">
          <cell r="A8031" t="str">
            <v>SINAPI-I 37415</v>
          </cell>
        </row>
        <row r="8032">
          <cell r="A8032" t="str">
            <v>SINAPI-I 37416</v>
          </cell>
        </row>
        <row r="8033">
          <cell r="A8033" t="str">
            <v>SINAPI-I 37417</v>
          </cell>
        </row>
        <row r="8034">
          <cell r="A8034" t="str">
            <v>SINAPI-I 3112</v>
          </cell>
        </row>
        <row r="8035">
          <cell r="A8035" t="str">
            <v>SINAPI-I 3113</v>
          </cell>
        </row>
        <row r="8036">
          <cell r="A8036" t="str">
            <v>SINAPI-I 3114</v>
          </cell>
        </row>
        <row r="8037">
          <cell r="A8037" t="str">
            <v>SINAPI-I 34519</v>
          </cell>
        </row>
        <row r="8038">
          <cell r="A8038" t="str">
            <v>SINAPI-I 10510</v>
          </cell>
        </row>
        <row r="8039">
          <cell r="A8039" t="str">
            <v>SINAPI-I 1649</v>
          </cell>
        </row>
        <row r="8040">
          <cell r="A8040" t="str">
            <v>SINAPI-I 1653</v>
          </cell>
        </row>
        <row r="8041">
          <cell r="A8041" t="str">
            <v>SINAPI-I 1647</v>
          </cell>
        </row>
        <row r="8042">
          <cell r="A8042" t="str">
            <v>SINAPI-I 1648</v>
          </cell>
        </row>
        <row r="8043">
          <cell r="A8043" t="str">
            <v>SINAPI-I 1651</v>
          </cell>
        </row>
        <row r="8044">
          <cell r="A8044" t="str">
            <v>SINAPI-I 1650</v>
          </cell>
        </row>
        <row r="8045">
          <cell r="A8045" t="str">
            <v>SINAPI-I 1654</v>
          </cell>
        </row>
        <row r="8046">
          <cell r="A8046" t="str">
            <v>SINAPI-I 1652</v>
          </cell>
        </row>
        <row r="8047">
          <cell r="A8047" t="str">
            <v>SINAPI-I 1747</v>
          </cell>
        </row>
        <row r="8048">
          <cell r="A8048" t="str">
            <v>SINAPI-I 1744</v>
          </cell>
        </row>
        <row r="8049">
          <cell r="A8049" t="str">
            <v>SINAPI-I 1743</v>
          </cell>
        </row>
        <row r="8050">
          <cell r="A8050" t="str">
            <v>SINAPI-I 7241</v>
          </cell>
        </row>
        <row r="8051">
          <cell r="A8051" t="str">
            <v>SINAPI-I 39640</v>
          </cell>
        </row>
        <row r="8052">
          <cell r="A8052" t="str">
            <v>SINAPI-I 11013</v>
          </cell>
        </row>
        <row r="8053">
          <cell r="A8053" t="str">
            <v>SINAPI-I 11017</v>
          </cell>
        </row>
        <row r="8054">
          <cell r="A8054" t="str">
            <v>SINAPI-I 20236</v>
          </cell>
        </row>
        <row r="8055">
          <cell r="A8055" t="str">
            <v>SINAPI-I 7215</v>
          </cell>
        </row>
        <row r="8056">
          <cell r="A8056" t="str">
            <v>SINAPI-I 7216</v>
          </cell>
        </row>
        <row r="8057">
          <cell r="A8057" t="str">
            <v>SINAPI-I 20235</v>
          </cell>
        </row>
        <row r="8058">
          <cell r="A8058" t="str">
            <v>SINAPI-I 7181</v>
          </cell>
        </row>
        <row r="8059">
          <cell r="A8059" t="str">
            <v>SINAPI-I 40866</v>
          </cell>
        </row>
        <row r="8060">
          <cell r="A8060" t="str">
            <v>SINAPI-I 7214</v>
          </cell>
        </row>
        <row r="8061">
          <cell r="A8061" t="str">
            <v>SINAPI-I 7219</v>
          </cell>
        </row>
        <row r="8062">
          <cell r="A8062" t="str">
            <v>SINAPI-I 37972</v>
          </cell>
        </row>
        <row r="8063">
          <cell r="A8063" t="str">
            <v>SINAPI-I 37973</v>
          </cell>
        </row>
        <row r="8064">
          <cell r="A8064" t="str">
            <v>SINAPI-I 37971</v>
          </cell>
        </row>
        <row r="8065">
          <cell r="A8065" t="str">
            <v>SINAPI-I 20094</v>
          </cell>
        </row>
        <row r="8066">
          <cell r="A8066" t="str">
            <v>SINAPI-I 20095</v>
          </cell>
        </row>
        <row r="8067">
          <cell r="A8067" t="str">
            <v>SINAPI-I 1954</v>
          </cell>
        </row>
        <row r="8068">
          <cell r="A8068" t="str">
            <v>SINAPI-I 1926</v>
          </cell>
        </row>
        <row r="8069">
          <cell r="A8069" t="str">
            <v>SINAPI-I 1927</v>
          </cell>
        </row>
        <row r="8070">
          <cell r="A8070" t="str">
            <v>SINAPI-I 1923</v>
          </cell>
        </row>
        <row r="8071">
          <cell r="A8071" t="str">
            <v>SINAPI-I 1929</v>
          </cell>
        </row>
        <row r="8072">
          <cell r="A8072" t="str">
            <v>SINAPI-I 1930</v>
          </cell>
        </row>
        <row r="8073">
          <cell r="A8073" t="str">
            <v>SINAPI-I 1924</v>
          </cell>
        </row>
        <row r="8074">
          <cell r="A8074" t="str">
            <v>SINAPI-I 1922</v>
          </cell>
        </row>
        <row r="8075">
          <cell r="A8075" t="str">
            <v>SINAPI-I 1953</v>
          </cell>
        </row>
        <row r="8076">
          <cell r="A8076" t="str">
            <v>SINAPI-I 1962</v>
          </cell>
        </row>
        <row r="8077">
          <cell r="A8077" t="str">
            <v>SINAPI-I 1955</v>
          </cell>
        </row>
        <row r="8078">
          <cell r="A8078" t="str">
            <v>SINAPI-I 1956</v>
          </cell>
        </row>
        <row r="8079">
          <cell r="A8079" t="str">
            <v>SINAPI-I 1957</v>
          </cell>
        </row>
        <row r="8080">
          <cell r="A8080" t="str">
            <v>SINAPI-I 1958</v>
          </cell>
        </row>
        <row r="8081">
          <cell r="A8081" t="str">
            <v>SINAPI-I 1959</v>
          </cell>
        </row>
        <row r="8082">
          <cell r="A8082" t="str">
            <v>SINAPI-I 1925</v>
          </cell>
        </row>
        <row r="8083">
          <cell r="A8083" t="str">
            <v>SINAPI-I 1960</v>
          </cell>
        </row>
        <row r="8084">
          <cell r="A8084" t="str">
            <v>SINAPI-I 1961</v>
          </cell>
        </row>
        <row r="8085">
          <cell r="A8085" t="str">
            <v>SINAPI-I 38426</v>
          </cell>
        </row>
        <row r="8086">
          <cell r="A8086" t="str">
            <v>SINAPI-I 38423</v>
          </cell>
        </row>
        <row r="8087">
          <cell r="A8087" t="str">
            <v>SINAPI-I 38421</v>
          </cell>
        </row>
        <row r="8088">
          <cell r="A8088" t="str">
            <v>SINAPI-I 38422</v>
          </cell>
        </row>
        <row r="8089">
          <cell r="A8089" t="str">
            <v>SINAPI-I 39866</v>
          </cell>
        </row>
        <row r="8090">
          <cell r="A8090" t="str">
            <v>SINAPI-I 39867</v>
          </cell>
        </row>
        <row r="8091">
          <cell r="A8091" t="str">
            <v>SINAPI-I 39868</v>
          </cell>
        </row>
        <row r="8092">
          <cell r="A8092" t="str">
            <v>SINAPI-I 37999</v>
          </cell>
        </row>
        <row r="8093">
          <cell r="A8093" t="str">
            <v>SINAPI-I 38000</v>
          </cell>
        </row>
        <row r="8094">
          <cell r="A8094" t="str">
            <v>SINAPI-I 38129</v>
          </cell>
        </row>
        <row r="8095">
          <cell r="A8095" t="str">
            <v>SINAPI-I 38025</v>
          </cell>
        </row>
        <row r="8096">
          <cell r="A8096" t="str">
            <v>SINAPI-I 38026</v>
          </cell>
        </row>
        <row r="8097">
          <cell r="A8097" t="str">
            <v>SINAPI-I 1858</v>
          </cell>
        </row>
        <row r="8098">
          <cell r="A8098" t="str">
            <v>SINAPI-I 1844</v>
          </cell>
        </row>
        <row r="8099">
          <cell r="A8099" t="str">
            <v>SINAPI-I 1863</v>
          </cell>
        </row>
        <row r="8100">
          <cell r="A8100" t="str">
            <v>SINAPI-I 1865</v>
          </cell>
        </row>
        <row r="8101">
          <cell r="A8101" t="str">
            <v>SINAPI-I 36355</v>
          </cell>
        </row>
        <row r="8102">
          <cell r="A8102" t="str">
            <v>SINAPI-I 36356</v>
          </cell>
        </row>
        <row r="8103">
          <cell r="A8103" t="str">
            <v>SINAPI-I 1932</v>
          </cell>
        </row>
        <row r="8104">
          <cell r="A8104" t="str">
            <v>SINAPI-I 1933</v>
          </cell>
        </row>
        <row r="8105">
          <cell r="A8105" t="str">
            <v>SINAPI-I 1951</v>
          </cell>
        </row>
        <row r="8106">
          <cell r="A8106" t="str">
            <v>SINAPI-I 1966</v>
          </cell>
        </row>
        <row r="8107">
          <cell r="A8107" t="str">
            <v>SINAPI-I 1952</v>
          </cell>
        </row>
        <row r="8108">
          <cell r="A8108" t="str">
            <v>SINAPI-I 20104</v>
          </cell>
        </row>
        <row r="8109">
          <cell r="A8109" t="str">
            <v>SINAPI-I 20105</v>
          </cell>
        </row>
        <row r="8110">
          <cell r="A8110" t="str">
            <v>SINAPI-I 1965</v>
          </cell>
        </row>
        <row r="8111">
          <cell r="A8111" t="str">
            <v>SINAPI-I 10765</v>
          </cell>
        </row>
        <row r="8112">
          <cell r="A8112" t="str">
            <v>SINAPI-I 10767</v>
          </cell>
        </row>
        <row r="8113">
          <cell r="A8113" t="str">
            <v>SINAPI-I 1970</v>
          </cell>
        </row>
        <row r="8114">
          <cell r="A8114" t="str">
            <v>SINAPI-I 1967</v>
          </cell>
        </row>
        <row r="8115">
          <cell r="A8115" t="str">
            <v>SINAPI-I 1968</v>
          </cell>
        </row>
        <row r="8116">
          <cell r="A8116" t="str">
            <v>SINAPI-I 1969</v>
          </cell>
        </row>
        <row r="8117">
          <cell r="A8117" t="str">
            <v>SINAPI-I 1839</v>
          </cell>
        </row>
        <row r="8118">
          <cell r="A8118" t="str">
            <v>SINAPI-I 1835</v>
          </cell>
        </row>
        <row r="8119">
          <cell r="A8119" t="str">
            <v>SINAPI-I 1823</v>
          </cell>
        </row>
        <row r="8120">
          <cell r="A8120" t="str">
            <v>SINAPI-I 1827</v>
          </cell>
        </row>
        <row r="8121">
          <cell r="A8121" t="str">
            <v>SINAPI-I 1831</v>
          </cell>
        </row>
        <row r="8122">
          <cell r="A8122" t="str">
            <v>SINAPI-I 1825</v>
          </cell>
        </row>
        <row r="8123">
          <cell r="A8123" t="str">
            <v>SINAPI-I 1828</v>
          </cell>
        </row>
        <row r="8124">
          <cell r="A8124" t="str">
            <v>SINAPI-I 1845</v>
          </cell>
        </row>
        <row r="8125">
          <cell r="A8125" t="str">
            <v>SINAPI-I 1824</v>
          </cell>
        </row>
        <row r="8126">
          <cell r="A8126" t="str">
            <v>SINAPI-I 1941</v>
          </cell>
        </row>
        <row r="8127">
          <cell r="A8127" t="str">
            <v>SINAPI-I 1940</v>
          </cell>
        </row>
        <row r="8128">
          <cell r="A8128" t="str">
            <v>SINAPI-I 1937</v>
          </cell>
        </row>
        <row r="8129">
          <cell r="A8129" t="str">
            <v>SINAPI-I 1939</v>
          </cell>
        </row>
        <row r="8130">
          <cell r="A8130" t="str">
            <v>SINAPI-I 1942</v>
          </cell>
        </row>
        <row r="8131">
          <cell r="A8131" t="str">
            <v>SINAPI-I 1938</v>
          </cell>
        </row>
        <row r="8132">
          <cell r="A8132" t="str">
            <v>SINAPI-I 42692</v>
          </cell>
        </row>
        <row r="8133">
          <cell r="A8133" t="str">
            <v>SINAPI-I 42693</v>
          </cell>
        </row>
        <row r="8134">
          <cell r="A8134" t="str">
            <v>SINAPI-I 42695</v>
          </cell>
        </row>
        <row r="8135">
          <cell r="A8135" t="str">
            <v>SINAPI-I 42694</v>
          </cell>
        </row>
        <row r="8136">
          <cell r="A8136" t="str">
            <v>SINAPI-I 20097</v>
          </cell>
        </row>
        <row r="8137">
          <cell r="A8137" t="str">
            <v>SINAPI-I 20098</v>
          </cell>
        </row>
        <row r="8138">
          <cell r="A8138" t="str">
            <v>SINAPI-I 20096</v>
          </cell>
        </row>
        <row r="8139">
          <cell r="A8139" t="str">
            <v>SINAPI-I 1964</v>
          </cell>
        </row>
        <row r="8140">
          <cell r="A8140" t="str">
            <v>SINAPI-I 1880</v>
          </cell>
        </row>
        <row r="8141">
          <cell r="A8141" t="str">
            <v>SINAPI-I 39274</v>
          </cell>
        </row>
        <row r="8142">
          <cell r="A8142" t="str">
            <v>SINAPI-I 2628</v>
          </cell>
        </row>
        <row r="8143">
          <cell r="A8143" t="str">
            <v>SINAPI-I 2622</v>
          </cell>
        </row>
        <row r="8144">
          <cell r="A8144" t="str">
            <v>SINAPI-I 2623</v>
          </cell>
        </row>
        <row r="8145">
          <cell r="A8145" t="str">
            <v>SINAPI-I 2624</v>
          </cell>
        </row>
        <row r="8146">
          <cell r="A8146" t="str">
            <v>SINAPI-I 2625</v>
          </cell>
        </row>
        <row r="8147">
          <cell r="A8147" t="str">
            <v>SINAPI-I 2626</v>
          </cell>
        </row>
        <row r="8148">
          <cell r="A8148" t="str">
            <v>SINAPI-I 2630</v>
          </cell>
        </row>
        <row r="8149">
          <cell r="A8149" t="str">
            <v>SINAPI-I 2627</v>
          </cell>
        </row>
        <row r="8150">
          <cell r="A8150" t="str">
            <v>SINAPI-I 2629</v>
          </cell>
        </row>
        <row r="8151">
          <cell r="A8151" t="str">
            <v>SINAPI-I 12033</v>
          </cell>
        </row>
        <row r="8152">
          <cell r="A8152" t="str">
            <v>SINAPI-I 40408</v>
          </cell>
        </row>
        <row r="8153">
          <cell r="A8153" t="str">
            <v>SINAPI-I 40409</v>
          </cell>
        </row>
        <row r="8154">
          <cell r="A8154" t="str">
            <v>SINAPI-I 39276</v>
          </cell>
        </row>
        <row r="8155">
          <cell r="A8155" t="str">
            <v>SINAPI-I 39277</v>
          </cell>
        </row>
        <row r="8156">
          <cell r="A8156" t="str">
            <v>SINAPI-I 12034</v>
          </cell>
        </row>
        <row r="8157">
          <cell r="A8157" t="str">
            <v>SINAPI-I 39879</v>
          </cell>
        </row>
        <row r="8158">
          <cell r="A8158" t="str">
            <v>SINAPI-I 39880</v>
          </cell>
        </row>
        <row r="8159">
          <cell r="A8159" t="str">
            <v>SINAPI-I 39881</v>
          </cell>
        </row>
        <row r="8160">
          <cell r="A8160" t="str">
            <v>SINAPI-I 39882</v>
          </cell>
        </row>
        <row r="8161">
          <cell r="A8161" t="str">
            <v>SINAPI-I 39883</v>
          </cell>
        </row>
        <row r="8162">
          <cell r="A8162" t="str">
            <v>SINAPI-I 39884</v>
          </cell>
        </row>
        <row r="8163">
          <cell r="A8163" t="str">
            <v>SINAPI-I 39885</v>
          </cell>
        </row>
        <row r="8164">
          <cell r="A8164" t="str">
            <v>SINAPI-I 1777</v>
          </cell>
        </row>
        <row r="8165">
          <cell r="A8165" t="str">
            <v>SINAPI-I 1819</v>
          </cell>
        </row>
        <row r="8166">
          <cell r="A8166" t="str">
            <v>SINAPI-I 1775</v>
          </cell>
        </row>
        <row r="8167">
          <cell r="A8167" t="str">
            <v>SINAPI-I 1776</v>
          </cell>
        </row>
        <row r="8168">
          <cell r="A8168" t="str">
            <v>SINAPI-I 1778</v>
          </cell>
        </row>
        <row r="8169">
          <cell r="A8169" t="str">
            <v>SINAPI-I 1818</v>
          </cell>
        </row>
        <row r="8170">
          <cell r="A8170" t="str">
            <v>SINAPI-I 1820</v>
          </cell>
        </row>
        <row r="8171">
          <cell r="A8171" t="str">
            <v>SINAPI-I 1779</v>
          </cell>
        </row>
        <row r="8172">
          <cell r="A8172" t="str">
            <v>SINAPI-I 1780</v>
          </cell>
        </row>
        <row r="8173">
          <cell r="A8173" t="str">
            <v>SINAPI-I 1783</v>
          </cell>
        </row>
        <row r="8174">
          <cell r="A8174" t="str">
            <v>SINAPI-I 1782</v>
          </cell>
        </row>
        <row r="8175">
          <cell r="A8175" t="str">
            <v>SINAPI-I 1817</v>
          </cell>
        </row>
        <row r="8176">
          <cell r="A8176" t="str">
            <v>SINAPI-I 1781</v>
          </cell>
        </row>
        <row r="8177">
          <cell r="A8177" t="str">
            <v>SINAPI-I 1784</v>
          </cell>
        </row>
        <row r="8178">
          <cell r="A8178" t="str">
            <v>SINAPI-I 1810</v>
          </cell>
        </row>
        <row r="8179">
          <cell r="A8179" t="str">
            <v>SINAPI-I 1811</v>
          </cell>
        </row>
        <row r="8180">
          <cell r="A8180" t="str">
            <v>SINAPI-I 1812</v>
          </cell>
        </row>
        <row r="8181">
          <cell r="A8181" t="str">
            <v>SINAPI-I 40386</v>
          </cell>
        </row>
        <row r="8182">
          <cell r="A8182" t="str">
            <v>SINAPI-I 40384</v>
          </cell>
        </row>
        <row r="8183">
          <cell r="A8183" t="str">
            <v>SINAPI-I 40379</v>
          </cell>
        </row>
        <row r="8184">
          <cell r="A8184" t="str">
            <v>SINAPI-I 40423</v>
          </cell>
        </row>
        <row r="8185">
          <cell r="A8185" t="str">
            <v>SINAPI-I 40389</v>
          </cell>
        </row>
        <row r="8186">
          <cell r="A8186" t="str">
            <v>SINAPI-I 40388</v>
          </cell>
        </row>
        <row r="8187">
          <cell r="A8187" t="str">
            <v>SINAPI-I 40381</v>
          </cell>
        </row>
        <row r="8188">
          <cell r="A8188" t="str">
            <v>SINAPI-I 40391</v>
          </cell>
        </row>
        <row r="8189">
          <cell r="A8189" t="str">
            <v>SINAPI-I 40414</v>
          </cell>
        </row>
        <row r="8190">
          <cell r="A8190" t="str">
            <v>SINAPI-I 40416</v>
          </cell>
        </row>
        <row r="8191">
          <cell r="A8191" t="str">
            <v>SINAPI-I 40418</v>
          </cell>
        </row>
        <row r="8192">
          <cell r="A8192" t="str">
            <v>SINAPI-I 2615</v>
          </cell>
        </row>
        <row r="8193">
          <cell r="A8193" t="str">
            <v>SINAPI-I 2635</v>
          </cell>
        </row>
        <row r="8194">
          <cell r="A8194" t="str">
            <v>SINAPI-I 2609</v>
          </cell>
        </row>
        <row r="8195">
          <cell r="A8195" t="str">
            <v>SINAPI-I 2634</v>
          </cell>
        </row>
        <row r="8196">
          <cell r="A8196" t="str">
            <v>SINAPI-I 2611</v>
          </cell>
        </row>
        <row r="8197">
          <cell r="A8197" t="str">
            <v>SINAPI-I 2612</v>
          </cell>
        </row>
        <row r="8198">
          <cell r="A8198" t="str">
            <v>SINAPI-I 2613</v>
          </cell>
        </row>
        <row r="8199">
          <cell r="A8199" t="str">
            <v>SINAPI-I 2614</v>
          </cell>
        </row>
        <row r="8200">
          <cell r="A8200" t="str">
            <v>SINAPI-I 34359</v>
          </cell>
        </row>
        <row r="8201">
          <cell r="A8201" t="str">
            <v>SINAPI-I 1789</v>
          </cell>
        </row>
        <row r="8202">
          <cell r="A8202" t="str">
            <v>SINAPI-I 1788</v>
          </cell>
        </row>
        <row r="8203">
          <cell r="A8203" t="str">
            <v>SINAPI-I 1786</v>
          </cell>
        </row>
        <row r="8204">
          <cell r="A8204" t="str">
            <v>SINAPI-I 1787</v>
          </cell>
        </row>
        <row r="8205">
          <cell r="A8205" t="str">
            <v>SINAPI-I 1791</v>
          </cell>
        </row>
        <row r="8206">
          <cell r="A8206" t="str">
            <v>SINAPI-I 1790</v>
          </cell>
        </row>
        <row r="8207">
          <cell r="A8207" t="str">
            <v>SINAPI-I 1813</v>
          </cell>
        </row>
        <row r="8208">
          <cell r="A8208" t="str">
            <v>SINAPI-I 1792</v>
          </cell>
        </row>
        <row r="8209">
          <cell r="A8209" t="str">
            <v>SINAPI-I 1793</v>
          </cell>
        </row>
        <row r="8210">
          <cell r="A8210" t="str">
            <v>SINAPI-I 1809</v>
          </cell>
        </row>
        <row r="8211">
          <cell r="A8211" t="str">
            <v>SINAPI-I 1814</v>
          </cell>
        </row>
        <row r="8212">
          <cell r="A8212" t="str">
            <v>SINAPI-I 1803</v>
          </cell>
        </row>
        <row r="8213">
          <cell r="A8213" t="str">
            <v>SINAPI-I 1805</v>
          </cell>
        </row>
        <row r="8214">
          <cell r="A8214" t="str">
            <v>SINAPI-I 1821</v>
          </cell>
        </row>
        <row r="8215">
          <cell r="A8215" t="str">
            <v>SINAPI-I 1806</v>
          </cell>
        </row>
        <row r="8216">
          <cell r="A8216" t="str">
            <v>SINAPI-I 1804</v>
          </cell>
        </row>
        <row r="8217">
          <cell r="A8217" t="str">
            <v>SINAPI-I 1807</v>
          </cell>
        </row>
        <row r="8218">
          <cell r="A8218" t="str">
            <v>SINAPI-I 1808</v>
          </cell>
        </row>
        <row r="8219">
          <cell r="A8219" t="str">
            <v>SINAPI-I 1797</v>
          </cell>
        </row>
        <row r="8220">
          <cell r="A8220" t="str">
            <v>SINAPI-I 1796</v>
          </cell>
        </row>
        <row r="8221">
          <cell r="A8221" t="str">
            <v>SINAPI-I 1794</v>
          </cell>
        </row>
        <row r="8222">
          <cell r="A8222" t="str">
            <v>SINAPI-I 1816</v>
          </cell>
        </row>
        <row r="8223">
          <cell r="A8223" t="str">
            <v>SINAPI-I 1815</v>
          </cell>
        </row>
        <row r="8224">
          <cell r="A8224" t="str">
            <v>SINAPI-I 1798</v>
          </cell>
        </row>
        <row r="8225">
          <cell r="A8225" t="str">
            <v>SINAPI-I 1795</v>
          </cell>
        </row>
        <row r="8226">
          <cell r="A8226" t="str">
            <v>SINAPI-I 1799</v>
          </cell>
        </row>
        <row r="8227">
          <cell r="A8227" t="str">
            <v>SINAPI-I 1800</v>
          </cell>
        </row>
        <row r="8228">
          <cell r="A8228" t="str">
            <v>SINAPI-I 1802</v>
          </cell>
        </row>
        <row r="8229">
          <cell r="A8229" t="str">
            <v>SINAPI-I 40385</v>
          </cell>
        </row>
        <row r="8230">
          <cell r="A8230" t="str">
            <v>SINAPI-I 40383</v>
          </cell>
        </row>
        <row r="8231">
          <cell r="A8231" t="str">
            <v>SINAPI-I 40378</v>
          </cell>
        </row>
        <row r="8232">
          <cell r="A8232" t="str">
            <v>SINAPI-I 40382</v>
          </cell>
        </row>
        <row r="8233">
          <cell r="A8233" t="str">
            <v>SINAPI-I 40422</v>
          </cell>
        </row>
        <row r="8234">
          <cell r="A8234" t="str">
            <v>SINAPI-I 40387</v>
          </cell>
        </row>
        <row r="8235">
          <cell r="A8235" t="str">
            <v>SINAPI-I 40380</v>
          </cell>
        </row>
        <row r="8236">
          <cell r="A8236" t="str">
            <v>SINAPI-I 40390</v>
          </cell>
        </row>
        <row r="8237">
          <cell r="A8237" t="str">
            <v>SINAPI-I 40413</v>
          </cell>
        </row>
        <row r="8238">
          <cell r="A8238" t="str">
            <v>SINAPI-I 40415</v>
          </cell>
        </row>
        <row r="8239">
          <cell r="A8239" t="str">
            <v>SINAPI-I 40417</v>
          </cell>
        </row>
        <row r="8240">
          <cell r="A8240" t="str">
            <v>SINAPI-I 39271</v>
          </cell>
        </row>
        <row r="8241">
          <cell r="A8241" t="str">
            <v>SINAPI-I 39273</v>
          </cell>
        </row>
        <row r="8242">
          <cell r="A8242" t="str">
            <v>SINAPI-I 39272</v>
          </cell>
        </row>
        <row r="8243">
          <cell r="A8243" t="str">
            <v>SINAPI-I 1875</v>
          </cell>
        </row>
        <row r="8244">
          <cell r="A8244" t="str">
            <v>SINAPI-I 1874</v>
          </cell>
        </row>
        <row r="8245">
          <cell r="A8245" t="str">
            <v>SINAPI-I 1870</v>
          </cell>
        </row>
        <row r="8246">
          <cell r="A8246" t="str">
            <v>SINAPI-I 1884</v>
          </cell>
        </row>
        <row r="8247">
          <cell r="A8247" t="str">
            <v>SINAPI-I 1887</v>
          </cell>
        </row>
        <row r="8248">
          <cell r="A8248" t="str">
            <v>SINAPI-I 1876</v>
          </cell>
        </row>
        <row r="8249">
          <cell r="A8249" t="str">
            <v>SINAPI-I 1879</v>
          </cell>
        </row>
        <row r="8250">
          <cell r="A8250" t="str">
            <v>SINAPI-I 1877</v>
          </cell>
        </row>
        <row r="8251">
          <cell r="A8251" t="str">
            <v>SINAPI-I 1878</v>
          </cell>
        </row>
        <row r="8252">
          <cell r="A8252" t="str">
            <v>SINAPI-I 2621</v>
          </cell>
        </row>
        <row r="8253">
          <cell r="A8253" t="str">
            <v>SINAPI-I 2616</v>
          </cell>
        </row>
        <row r="8254">
          <cell r="A8254" t="str">
            <v>SINAPI-I 2633</v>
          </cell>
        </row>
        <row r="8255">
          <cell r="A8255" t="str">
            <v>SINAPI-I 2617</v>
          </cell>
        </row>
        <row r="8256">
          <cell r="A8256" t="str">
            <v>SINAPI-I 2618</v>
          </cell>
        </row>
        <row r="8257">
          <cell r="A8257" t="str">
            <v>SINAPI-I 2632</v>
          </cell>
        </row>
        <row r="8258">
          <cell r="A8258" t="str">
            <v>SINAPI-I 2631</v>
          </cell>
        </row>
        <row r="8259">
          <cell r="A8259" t="str">
            <v>SINAPI-I 2619</v>
          </cell>
        </row>
        <row r="8260">
          <cell r="A8260" t="str">
            <v>SINAPI-I 2620</v>
          </cell>
        </row>
        <row r="8261">
          <cell r="A8261" t="str">
            <v>SINAPI-I 25968</v>
          </cell>
        </row>
        <row r="8262">
          <cell r="A8262" t="str">
            <v>SINAPI-I 38369</v>
          </cell>
        </row>
        <row r="8263">
          <cell r="A8263" t="str">
            <v>SINAPI-I 38370</v>
          </cell>
        </row>
        <row r="8264">
          <cell r="A8264" t="str">
            <v>SINAPI-I 38372</v>
          </cell>
        </row>
        <row r="8265">
          <cell r="A8265" t="str">
            <v>SINAPI-I 2357</v>
          </cell>
        </row>
        <row r="8266">
          <cell r="A8266" t="str">
            <v>SINAPI-I 40806</v>
          </cell>
        </row>
        <row r="8267">
          <cell r="A8267" t="str">
            <v>SINAPI-I 2355</v>
          </cell>
        </row>
        <row r="8268">
          <cell r="A8268" t="str">
            <v>SINAPI-I 40805</v>
          </cell>
        </row>
        <row r="8269">
          <cell r="A8269" t="str">
            <v>SINAPI-I 2358</v>
          </cell>
        </row>
        <row r="8270">
          <cell r="A8270" t="str">
            <v>SINAPI-I 40807</v>
          </cell>
        </row>
        <row r="8271">
          <cell r="A8271" t="str">
            <v>SINAPI-I 2359</v>
          </cell>
        </row>
        <row r="8272">
          <cell r="A8272" t="str">
            <v>SINAPI-I 40808</v>
          </cell>
        </row>
        <row r="8273">
          <cell r="A8273" t="str">
            <v>SINAPI-I 39397</v>
          </cell>
        </row>
        <row r="8274">
          <cell r="A8274" t="str">
            <v>SINAPI-I 2692</v>
          </cell>
        </row>
        <row r="8275">
          <cell r="A8275" t="str">
            <v>SINAPI-I 6</v>
          </cell>
        </row>
        <row r="8276">
          <cell r="A8276" t="str">
            <v>SINAPI-I 5330</v>
          </cell>
        </row>
        <row r="8277">
          <cell r="A8277" t="str">
            <v>SINAPI-I 26017</v>
          </cell>
        </row>
        <row r="8278">
          <cell r="A8278" t="str">
            <v>SINAPI-I 25931</v>
          </cell>
        </row>
        <row r="8279">
          <cell r="A8279" t="str">
            <v>SINAPI-I 38140</v>
          </cell>
        </row>
        <row r="8280">
          <cell r="A8280" t="str">
            <v>SINAPI-I 13887</v>
          </cell>
        </row>
        <row r="8281">
          <cell r="A8281" t="str">
            <v>SINAPI-I 26018</v>
          </cell>
        </row>
        <row r="8282">
          <cell r="A8282" t="str">
            <v>SINAPI-I 26019</v>
          </cell>
        </row>
        <row r="8283">
          <cell r="A8283" t="str">
            <v>SINAPI-I 26020</v>
          </cell>
        </row>
        <row r="8284">
          <cell r="A8284" t="str">
            <v>SINAPI-I 34544</v>
          </cell>
        </row>
        <row r="8285">
          <cell r="A8285" t="str">
            <v>SINAPI-I 34729</v>
          </cell>
        </row>
        <row r="8286">
          <cell r="A8286" t="str">
            <v>SINAPI-I 34734</v>
          </cell>
        </row>
        <row r="8287">
          <cell r="A8287" t="str">
            <v>SINAPI-I 34738</v>
          </cell>
        </row>
        <row r="8288">
          <cell r="A8288" t="str">
            <v>SINAPI-I 2391</v>
          </cell>
        </row>
        <row r="8289">
          <cell r="A8289" t="str">
            <v>SINAPI-I 2374</v>
          </cell>
        </row>
        <row r="8290">
          <cell r="A8290" t="str">
            <v>SINAPI-I 2377</v>
          </cell>
        </row>
        <row r="8291">
          <cell r="A8291" t="str">
            <v>SINAPI-I 2393</v>
          </cell>
        </row>
        <row r="8292">
          <cell r="A8292" t="str">
            <v>SINAPI-I 34705</v>
          </cell>
        </row>
        <row r="8293">
          <cell r="A8293" t="str">
            <v>SINAPI-I 34707</v>
          </cell>
        </row>
        <row r="8294">
          <cell r="A8294" t="str">
            <v>SINAPI-I 2378</v>
          </cell>
        </row>
        <row r="8295">
          <cell r="A8295" t="str">
            <v>SINAPI-I 2379</v>
          </cell>
        </row>
        <row r="8296">
          <cell r="A8296" t="str">
            <v>SINAPI-I 2376</v>
          </cell>
        </row>
        <row r="8297">
          <cell r="A8297" t="str">
            <v>SINAPI-I 2394</v>
          </cell>
        </row>
        <row r="8298">
          <cell r="A8298" t="str">
            <v>SINAPI-I 34686</v>
          </cell>
        </row>
        <row r="8299">
          <cell r="A8299" t="str">
            <v>SINAPI-I 34616</v>
          </cell>
        </row>
        <row r="8300">
          <cell r="A8300" t="str">
            <v>SINAPI-I 34623</v>
          </cell>
        </row>
        <row r="8301">
          <cell r="A8301" t="str">
            <v>SINAPI-I 34628</v>
          </cell>
        </row>
        <row r="8302">
          <cell r="A8302" t="str">
            <v>SINAPI-I 34653</v>
          </cell>
        </row>
        <row r="8303">
          <cell r="A8303" t="str">
            <v>SINAPI-I 34688</v>
          </cell>
        </row>
        <row r="8304">
          <cell r="A8304" t="str">
            <v>SINAPI-I 34709</v>
          </cell>
        </row>
        <row r="8305">
          <cell r="A8305" t="str">
            <v>SINAPI-I 34714</v>
          </cell>
        </row>
        <row r="8306">
          <cell r="A8306" t="str">
            <v>SINAPI-I 2388</v>
          </cell>
        </row>
        <row r="8307">
          <cell r="A8307" t="str">
            <v>SINAPI-I 34606</v>
          </cell>
        </row>
        <row r="8308">
          <cell r="A8308" t="str">
            <v>SINAPI-I 34689</v>
          </cell>
        </row>
        <row r="8309">
          <cell r="A8309" t="str">
            <v>SINAPI-I 2370</v>
          </cell>
        </row>
        <row r="8310">
          <cell r="A8310" t="str">
            <v>SINAPI-I 2386</v>
          </cell>
        </row>
        <row r="8311">
          <cell r="A8311" t="str">
            <v>SINAPI-I 2392</v>
          </cell>
        </row>
        <row r="8312">
          <cell r="A8312" t="str">
            <v>SINAPI-I 2373</v>
          </cell>
        </row>
        <row r="8313">
          <cell r="A8313" t="str">
            <v>SINAPI-I 39465</v>
          </cell>
        </row>
        <row r="8314">
          <cell r="A8314" t="str">
            <v>SINAPI-I 39466</v>
          </cell>
        </row>
        <row r="8315">
          <cell r="A8315" t="str">
            <v>SINAPI-I 39467</v>
          </cell>
        </row>
        <row r="8316">
          <cell r="A8316" t="str">
            <v>SINAPI-I 39468</v>
          </cell>
        </row>
        <row r="8317">
          <cell r="A8317" t="str">
            <v>SINAPI-I 39469</v>
          </cell>
        </row>
        <row r="8318">
          <cell r="A8318" t="str">
            <v>SINAPI-I 39470</v>
          </cell>
        </row>
        <row r="8319">
          <cell r="A8319" t="str">
            <v>SINAPI-I 39471</v>
          </cell>
        </row>
        <row r="8320">
          <cell r="A8320" t="str">
            <v>SINAPI-I 39472</v>
          </cell>
        </row>
        <row r="8321">
          <cell r="A8321" t="str">
            <v>SINAPI-I 39473</v>
          </cell>
        </row>
        <row r="8322">
          <cell r="A8322" t="str">
            <v>SINAPI-I 39474</v>
          </cell>
        </row>
        <row r="8323">
          <cell r="A8323" t="str">
            <v>SINAPI-I 39475</v>
          </cell>
        </row>
        <row r="8324">
          <cell r="A8324" t="str">
            <v>SINAPI-I 39476</v>
          </cell>
        </row>
        <row r="8325">
          <cell r="A8325" t="str">
            <v>SINAPI-I 39477</v>
          </cell>
        </row>
        <row r="8326">
          <cell r="A8326" t="str">
            <v>SINAPI-I 39478</v>
          </cell>
        </row>
        <row r="8327">
          <cell r="A8327" t="str">
            <v>SINAPI-I 39479</v>
          </cell>
        </row>
        <row r="8328">
          <cell r="A8328" t="str">
            <v>SINAPI-I 39480</v>
          </cell>
        </row>
        <row r="8329">
          <cell r="A8329" t="str">
            <v>SINAPI-I 39459</v>
          </cell>
        </row>
        <row r="8330">
          <cell r="A8330" t="str">
            <v>SINAPI-I 39445</v>
          </cell>
        </row>
        <row r="8331">
          <cell r="A8331" t="str">
            <v>SINAPI-I 39446</v>
          </cell>
        </row>
        <row r="8332">
          <cell r="A8332" t="str">
            <v>SINAPI-I 39447</v>
          </cell>
        </row>
        <row r="8333">
          <cell r="A8333" t="str">
            <v>SINAPI-I 39448</v>
          </cell>
        </row>
        <row r="8334">
          <cell r="A8334" t="str">
            <v>SINAPI-I 39450</v>
          </cell>
        </row>
        <row r="8335">
          <cell r="A8335" t="str">
            <v>SINAPI-I 39451</v>
          </cell>
        </row>
        <row r="8336">
          <cell r="A8336" t="str">
            <v>SINAPI-I 39452</v>
          </cell>
        </row>
        <row r="8337">
          <cell r="A8337" t="str">
            <v>SINAPI-I 39523</v>
          </cell>
        </row>
        <row r="8338">
          <cell r="A8338" t="str">
            <v>SINAPI-I 39449</v>
          </cell>
        </row>
        <row r="8339">
          <cell r="A8339" t="str">
            <v>SINAPI-I 39455</v>
          </cell>
        </row>
        <row r="8340">
          <cell r="A8340" t="str">
            <v>SINAPI-I 39456</v>
          </cell>
        </row>
        <row r="8341">
          <cell r="A8341" t="str">
            <v>SINAPI-I 39457</v>
          </cell>
        </row>
        <row r="8342">
          <cell r="A8342" t="str">
            <v>SINAPI-I 39458</v>
          </cell>
        </row>
        <row r="8343">
          <cell r="A8343" t="str">
            <v>SINAPI-I 39464</v>
          </cell>
        </row>
        <row r="8344">
          <cell r="A8344" t="str">
            <v>SINAPI-I 39460</v>
          </cell>
        </row>
        <row r="8345">
          <cell r="A8345" t="str">
            <v>SINAPI-I 39461</v>
          </cell>
        </row>
        <row r="8346">
          <cell r="A8346" t="str">
            <v>SINAPI-I 39462</v>
          </cell>
        </row>
        <row r="8347">
          <cell r="A8347" t="str">
            <v>SINAPI-I 39463</v>
          </cell>
        </row>
        <row r="8348">
          <cell r="A8348" t="str">
            <v>SINAPI-I 26039</v>
          </cell>
        </row>
        <row r="8349">
          <cell r="A8349" t="str">
            <v>SINAPI-I 2401</v>
          </cell>
        </row>
        <row r="8350">
          <cell r="A8350" t="str">
            <v>SINAPI-I 38870</v>
          </cell>
        </row>
        <row r="8351">
          <cell r="A8351" t="str">
            <v>SINAPI-I 38869</v>
          </cell>
        </row>
        <row r="8352">
          <cell r="A8352" t="str">
            <v>SINAPI-I 38872</v>
          </cell>
        </row>
        <row r="8353">
          <cell r="A8353" t="str">
            <v>SINAPI-I 38871</v>
          </cell>
        </row>
        <row r="8354">
          <cell r="A8354" t="str">
            <v>SINAPI-I 39283</v>
          </cell>
        </row>
        <row r="8355">
          <cell r="A8355" t="str">
            <v>SINAPI-I 39284</v>
          </cell>
        </row>
        <row r="8356">
          <cell r="A8356" t="str">
            <v>SINAPI-I 39285</v>
          </cell>
        </row>
        <row r="8357">
          <cell r="A8357" t="str">
            <v>SINAPI-I 39286</v>
          </cell>
        </row>
        <row r="8358">
          <cell r="A8358" t="str">
            <v>SINAPI-I 39287</v>
          </cell>
        </row>
        <row r="8359">
          <cell r="A8359" t="str">
            <v>SINAPI-I 39288</v>
          </cell>
        </row>
        <row r="8360">
          <cell r="A8360" t="str">
            <v>SINAPI-I 2414</v>
          </cell>
        </row>
        <row r="8361">
          <cell r="A8361" t="str">
            <v>SINAPI-I 2413</v>
          </cell>
        </row>
        <row r="8362">
          <cell r="A8362" t="str">
            <v>SINAPI-I 2405</v>
          </cell>
        </row>
        <row r="8363">
          <cell r="A8363" t="str">
            <v>SINAPI-I 13361</v>
          </cell>
        </row>
        <row r="8364">
          <cell r="A8364" t="str">
            <v>SINAPI-I 11987</v>
          </cell>
        </row>
        <row r="8365">
          <cell r="A8365" t="str">
            <v>SINAPI-I 2416</v>
          </cell>
        </row>
        <row r="8366">
          <cell r="A8366" t="str">
            <v>SINAPI-I 2412</v>
          </cell>
        </row>
        <row r="8367">
          <cell r="A8367" t="str">
            <v>SINAPI-I 2411</v>
          </cell>
        </row>
        <row r="8368">
          <cell r="A8368" t="str">
            <v>SINAPI-I 2406</v>
          </cell>
        </row>
        <row r="8369">
          <cell r="A8369" t="str">
            <v>SINAPI-I 10571</v>
          </cell>
        </row>
        <row r="8370">
          <cell r="A8370" t="str">
            <v>SINAPI-I 11985</v>
          </cell>
        </row>
        <row r="8371">
          <cell r="A8371" t="str">
            <v>SINAPI-I 2410</v>
          </cell>
        </row>
        <row r="8372">
          <cell r="A8372" t="str">
            <v>SINAPI-I 2417</v>
          </cell>
        </row>
        <row r="8373">
          <cell r="A8373" t="str">
            <v>SINAPI-I 2415</v>
          </cell>
        </row>
        <row r="8374">
          <cell r="A8374" t="str">
            <v>SINAPI-I 13360</v>
          </cell>
        </row>
        <row r="8375">
          <cell r="A8375" t="str">
            <v>SINAPI-I 11983</v>
          </cell>
        </row>
        <row r="8376">
          <cell r="A8376" t="str">
            <v>SINAPI-I 11986</v>
          </cell>
        </row>
        <row r="8377">
          <cell r="A8377" t="str">
            <v>SINAPI-I 25976</v>
          </cell>
        </row>
        <row r="8378">
          <cell r="A8378" t="str">
            <v>SINAPI-I 10629</v>
          </cell>
        </row>
        <row r="8379">
          <cell r="A8379" t="str">
            <v>SINAPI-I 10698</v>
          </cell>
        </row>
        <row r="8380">
          <cell r="A8380" t="str">
            <v>SINAPI-I 40521</v>
          </cell>
        </row>
        <row r="8381">
          <cell r="A8381" t="str">
            <v>SINAPI-I 2432</v>
          </cell>
        </row>
        <row r="8382">
          <cell r="A8382" t="str">
            <v>SINAPI-I 2418</v>
          </cell>
        </row>
        <row r="8383">
          <cell r="A8383" t="str">
            <v>SINAPI-I 2433</v>
          </cell>
        </row>
        <row r="8384">
          <cell r="A8384" t="str">
            <v>SINAPI-I 2420</v>
          </cell>
        </row>
        <row r="8385">
          <cell r="A8385" t="str">
            <v>SINAPI-I 2421</v>
          </cell>
        </row>
        <row r="8386">
          <cell r="A8386" t="str">
            <v>SINAPI-I 11447</v>
          </cell>
        </row>
        <row r="8387">
          <cell r="A8387" t="str">
            <v>SINAPI-I 2429</v>
          </cell>
        </row>
        <row r="8388">
          <cell r="A8388" t="str">
            <v>SINAPI-I 11449</v>
          </cell>
        </row>
        <row r="8389">
          <cell r="A8389" t="str">
            <v>SINAPI-I 11451</v>
          </cell>
        </row>
        <row r="8390">
          <cell r="A8390" t="str">
            <v>SINAPI-I 11116</v>
          </cell>
        </row>
        <row r="8391">
          <cell r="A8391" t="str">
            <v>SINAPI-I 38411</v>
          </cell>
        </row>
        <row r="8392">
          <cell r="A8392" t="str">
            <v>SINAPI-I 1370</v>
          </cell>
        </row>
        <row r="8393">
          <cell r="A8393" t="str">
            <v>SINAPI-I 38189</v>
          </cell>
        </row>
        <row r="8394">
          <cell r="A8394" t="str">
            <v>SINAPI-I 38190</v>
          </cell>
        </row>
        <row r="8395">
          <cell r="A8395" t="str">
            <v>SINAPI-I 36516</v>
          </cell>
        </row>
        <row r="8396">
          <cell r="A8396" t="str">
            <v>SINAPI-I 34777</v>
          </cell>
        </row>
        <row r="8397">
          <cell r="A8397" t="str">
            <v>SINAPI-I 7273</v>
          </cell>
        </row>
        <row r="8398">
          <cell r="A8398" t="str">
            <v>SINAPI-I 7272</v>
          </cell>
        </row>
        <row r="8399">
          <cell r="A8399" t="str">
            <v>SINAPI-I 10605</v>
          </cell>
        </row>
        <row r="8400">
          <cell r="A8400" t="str">
            <v>SINAPI-I 10604</v>
          </cell>
        </row>
        <row r="8401">
          <cell r="A8401" t="str">
            <v>SINAPI-I 672</v>
          </cell>
        </row>
        <row r="8402">
          <cell r="A8402" t="str">
            <v>SINAPI-I 668</v>
          </cell>
        </row>
        <row r="8403">
          <cell r="A8403" t="str">
            <v>SINAPI-I 10578</v>
          </cell>
        </row>
        <row r="8404">
          <cell r="A8404" t="str">
            <v>SINAPI-I 666</v>
          </cell>
        </row>
        <row r="8405">
          <cell r="A8405" t="str">
            <v>SINAPI-I 665</v>
          </cell>
        </row>
        <row r="8406">
          <cell r="A8406" t="str">
            <v>SINAPI-I 10577</v>
          </cell>
        </row>
        <row r="8407">
          <cell r="A8407" t="str">
            <v>SINAPI-I 10583</v>
          </cell>
        </row>
        <row r="8408">
          <cell r="A8408" t="str">
            <v>SINAPI-I 10579</v>
          </cell>
        </row>
        <row r="8409">
          <cell r="A8409" t="str">
            <v>SINAPI-I 10582</v>
          </cell>
        </row>
        <row r="8410">
          <cell r="A8410" t="str">
            <v>SINAPI-I 2436</v>
          </cell>
        </row>
        <row r="8411">
          <cell r="A8411" t="str">
            <v>SINAPI-I 40918</v>
          </cell>
        </row>
        <row r="8412">
          <cell r="A8412" t="str">
            <v>SINAPI-I 2439</v>
          </cell>
        </row>
        <row r="8413">
          <cell r="A8413" t="str">
            <v>SINAPI-I 40923</v>
          </cell>
        </row>
        <row r="8414">
          <cell r="A8414" t="str">
            <v>SINAPI-I 10998</v>
          </cell>
        </row>
        <row r="8415">
          <cell r="A8415" t="str">
            <v>SINAPI-I 11002</v>
          </cell>
        </row>
        <row r="8416">
          <cell r="A8416" t="str">
            <v>SINAPI-I 10999</v>
          </cell>
        </row>
        <row r="8417">
          <cell r="A8417" t="str">
            <v>SINAPI-I 10997</v>
          </cell>
        </row>
        <row r="8418">
          <cell r="A8418" t="str">
            <v>SINAPI-I 2685</v>
          </cell>
        </row>
        <row r="8419">
          <cell r="A8419" t="str">
            <v>SINAPI-I 2680</v>
          </cell>
        </row>
        <row r="8420">
          <cell r="A8420" t="str">
            <v>SINAPI-I 2684</v>
          </cell>
        </row>
        <row r="8421">
          <cell r="A8421" t="str">
            <v>SINAPI-I 2673</v>
          </cell>
        </row>
        <row r="8422">
          <cell r="A8422" t="str">
            <v>SINAPI-I 2681</v>
          </cell>
        </row>
        <row r="8423">
          <cell r="A8423" t="str">
            <v>SINAPI-I 2682</v>
          </cell>
        </row>
        <row r="8424">
          <cell r="A8424" t="str">
            <v>SINAPI-I 2686</v>
          </cell>
        </row>
        <row r="8425">
          <cell r="A8425" t="str">
            <v>SINAPI-I 2674</v>
          </cell>
        </row>
        <row r="8426">
          <cell r="A8426" t="str">
            <v>SINAPI-I 2683</v>
          </cell>
        </row>
        <row r="8427">
          <cell r="A8427" t="str">
            <v>SINAPI-I 2676</v>
          </cell>
        </row>
        <row r="8428">
          <cell r="A8428" t="str">
            <v>SINAPI-I 2678</v>
          </cell>
        </row>
        <row r="8429">
          <cell r="A8429" t="str">
            <v>SINAPI-I 2679</v>
          </cell>
        </row>
        <row r="8430">
          <cell r="A8430" t="str">
            <v>SINAPI-I 12070</v>
          </cell>
        </row>
        <row r="8431">
          <cell r="A8431" t="str">
            <v>SINAPI-I 2675</v>
          </cell>
        </row>
        <row r="8432">
          <cell r="A8432" t="str">
            <v>SINAPI-I 12067</v>
          </cell>
        </row>
        <row r="8433">
          <cell r="A8433" t="str">
            <v>SINAPI-I 40401</v>
          </cell>
        </row>
        <row r="8434">
          <cell r="A8434" t="str">
            <v>SINAPI-I 40402</v>
          </cell>
        </row>
        <row r="8435">
          <cell r="A8435" t="str">
            <v>SINAPI-I 40400</v>
          </cell>
        </row>
        <row r="8436">
          <cell r="A8436" t="str">
            <v>SINAPI-I 2504</v>
          </cell>
        </row>
        <row r="8437">
          <cell r="A8437" t="str">
            <v>SINAPI-I 2501</v>
          </cell>
        </row>
        <row r="8438">
          <cell r="A8438" t="str">
            <v>SINAPI-I 2502</v>
          </cell>
        </row>
        <row r="8439">
          <cell r="A8439" t="str">
            <v>SINAPI-I 2503</v>
          </cell>
        </row>
        <row r="8440">
          <cell r="A8440" t="str">
            <v>SINAPI-I 2500</v>
          </cell>
        </row>
        <row r="8441">
          <cell r="A8441" t="str">
            <v>SINAPI-I 2505</v>
          </cell>
        </row>
        <row r="8442">
          <cell r="A8442" t="str">
            <v>SINAPI-I 12056</v>
          </cell>
        </row>
        <row r="8443">
          <cell r="A8443" t="str">
            <v>SINAPI-I 12057</v>
          </cell>
        </row>
        <row r="8444">
          <cell r="A8444" t="str">
            <v>SINAPI-I 12059</v>
          </cell>
        </row>
        <row r="8445">
          <cell r="A8445" t="str">
            <v>SINAPI-I 12058</v>
          </cell>
        </row>
        <row r="8446">
          <cell r="A8446" t="str">
            <v>SINAPI-I 12060</v>
          </cell>
        </row>
        <row r="8447">
          <cell r="A8447" t="str">
            <v>SINAPI-I 12061</v>
          </cell>
        </row>
        <row r="8448">
          <cell r="A8448" t="str">
            <v>SINAPI-I 12062</v>
          </cell>
        </row>
        <row r="8449">
          <cell r="A8449" t="str">
            <v>SINAPI-I 21137</v>
          </cell>
        </row>
        <row r="8450">
          <cell r="A8450" t="str">
            <v>SINAPI-I 2687</v>
          </cell>
        </row>
        <row r="8451">
          <cell r="A8451" t="str">
            <v>SINAPI-I 2689</v>
          </cell>
        </row>
        <row r="8452">
          <cell r="A8452" t="str">
            <v>SINAPI-I 2688</v>
          </cell>
        </row>
        <row r="8453">
          <cell r="A8453" t="str">
            <v>SINAPI-I 2690</v>
          </cell>
        </row>
        <row r="8454">
          <cell r="A8454" t="str">
            <v>SINAPI-I 39243</v>
          </cell>
        </row>
        <row r="8455">
          <cell r="A8455" t="str">
            <v>SINAPI-I 39244</v>
          </cell>
        </row>
        <row r="8456">
          <cell r="A8456" t="str">
            <v>SINAPI-I 39245</v>
          </cell>
        </row>
        <row r="8457">
          <cell r="A8457" t="str">
            <v>SINAPI-I 39254</v>
          </cell>
        </row>
        <row r="8458">
          <cell r="A8458" t="str">
            <v>SINAPI-I 39255</v>
          </cell>
        </row>
        <row r="8459">
          <cell r="A8459" t="str">
            <v>SINAPI-I 39253</v>
          </cell>
        </row>
        <row r="8460">
          <cell r="A8460" t="str">
            <v>SINAPI-I 2446</v>
          </cell>
        </row>
        <row r="8461">
          <cell r="A8461" t="str">
            <v>SINAPI-I 2442</v>
          </cell>
        </row>
        <row r="8462">
          <cell r="A8462" t="str">
            <v>SINAPI-I 39246</v>
          </cell>
        </row>
        <row r="8463">
          <cell r="A8463" t="str">
            <v>SINAPI-I 39247</v>
          </cell>
        </row>
        <row r="8464">
          <cell r="A8464" t="str">
            <v>SINAPI-I 39248</v>
          </cell>
        </row>
        <row r="8465">
          <cell r="A8465" t="str">
            <v>SINAPI-I 2438</v>
          </cell>
        </row>
        <row r="8466">
          <cell r="A8466" t="str">
            <v>SINAPI-I 40922</v>
          </cell>
        </row>
        <row r="8467">
          <cell r="A8467" t="str">
            <v>SINAPI-I 36486</v>
          </cell>
        </row>
        <row r="8468">
          <cell r="A8468" t="str">
            <v>SINAPI-I 37777</v>
          </cell>
        </row>
        <row r="8469">
          <cell r="A8469" t="str">
            <v>SINAPI-I 12624</v>
          </cell>
        </row>
        <row r="8470">
          <cell r="A8470" t="str">
            <v>SINAPI-I 10638</v>
          </cell>
        </row>
        <row r="8471">
          <cell r="A8471" t="str">
            <v>SINAPI-I 10635</v>
          </cell>
        </row>
        <row r="8472">
          <cell r="A8472" t="str">
            <v>SINAPI-I 10634</v>
          </cell>
        </row>
        <row r="8473">
          <cell r="A8473" t="str">
            <v>SINAPI-I 10636</v>
          </cell>
        </row>
        <row r="8474">
          <cell r="A8474" t="str">
            <v>SINAPI-I 10637</v>
          </cell>
        </row>
        <row r="8475">
          <cell r="A8475" t="str">
            <v>SINAPI-I 517</v>
          </cell>
        </row>
        <row r="8476">
          <cell r="A8476" t="str">
            <v>SINAPI-I 41904</v>
          </cell>
        </row>
        <row r="8477">
          <cell r="A8477" t="str">
            <v>SINAPI-I 41905</v>
          </cell>
        </row>
        <row r="8478">
          <cell r="A8478" t="str">
            <v>SINAPI-I 41903</v>
          </cell>
        </row>
        <row r="8479">
          <cell r="A8479" t="str">
            <v>SINAPI-I 37534</v>
          </cell>
        </row>
        <row r="8480">
          <cell r="A8480" t="str">
            <v>SINAPI-I 37535</v>
          </cell>
        </row>
        <row r="8481">
          <cell r="A8481" t="str">
            <v>SINAPI-I 37533</v>
          </cell>
        </row>
        <row r="8482">
          <cell r="A8482" t="str">
            <v>SINAPI-I 37537</v>
          </cell>
        </row>
        <row r="8483">
          <cell r="A8483" t="str">
            <v>SINAPI-I 37536</v>
          </cell>
        </row>
        <row r="8484">
          <cell r="A8484" t="str">
            <v>SINAPI-I 37532</v>
          </cell>
        </row>
        <row r="8485">
          <cell r="A8485" t="str">
            <v>SINAPI-I 2696</v>
          </cell>
        </row>
        <row r="8486">
          <cell r="A8486" t="str">
            <v>SINAPI-I 40928</v>
          </cell>
        </row>
        <row r="8487">
          <cell r="A8487" t="str">
            <v>SINAPI-I 4083</v>
          </cell>
        </row>
        <row r="8488">
          <cell r="A8488" t="str">
            <v>SINAPI-I 40818</v>
          </cell>
        </row>
        <row r="8489">
          <cell r="A8489" t="str">
            <v>SINAPI-I 2705</v>
          </cell>
        </row>
        <row r="8490">
          <cell r="A8490" t="str">
            <v>SINAPI-I 14250</v>
          </cell>
        </row>
        <row r="8491">
          <cell r="A8491" t="str">
            <v>SINAPI-I 11683</v>
          </cell>
        </row>
        <row r="8492">
          <cell r="A8492" t="str">
            <v>SINAPI-I 11684</v>
          </cell>
        </row>
        <row r="8493">
          <cell r="A8493" t="str">
            <v>SINAPI-I 6141</v>
          </cell>
        </row>
        <row r="8494">
          <cell r="A8494" t="str">
            <v>SINAPI-I 11681</v>
          </cell>
        </row>
        <row r="8495">
          <cell r="A8495" t="str">
            <v>SINAPI-I 2706</v>
          </cell>
        </row>
        <row r="8496">
          <cell r="A8496" t="str">
            <v>SINAPI-I 40811</v>
          </cell>
        </row>
        <row r="8497">
          <cell r="A8497" t="str">
            <v>SINAPI-I 2707</v>
          </cell>
        </row>
        <row r="8498">
          <cell r="A8498" t="str">
            <v>SINAPI-I 40813</v>
          </cell>
        </row>
        <row r="8499">
          <cell r="A8499" t="str">
            <v>SINAPI-I 2708</v>
          </cell>
        </row>
        <row r="8500">
          <cell r="A8500" t="str">
            <v>SINAPI-I 40814</v>
          </cell>
        </row>
        <row r="8501">
          <cell r="A8501" t="str">
            <v>SINAPI-I 34779</v>
          </cell>
        </row>
        <row r="8502">
          <cell r="A8502" t="str">
            <v>SINAPI-I 40936</v>
          </cell>
        </row>
        <row r="8503">
          <cell r="A8503" t="str">
            <v>SINAPI-I 34780</v>
          </cell>
        </row>
        <row r="8504">
          <cell r="A8504" t="str">
            <v>SINAPI-I 40937</v>
          </cell>
        </row>
        <row r="8505">
          <cell r="A8505" t="str">
            <v>SINAPI-I 34782</v>
          </cell>
        </row>
        <row r="8506">
          <cell r="A8506" t="str">
            <v>SINAPI-I 40938</v>
          </cell>
        </row>
        <row r="8507">
          <cell r="A8507" t="str">
            <v>SINAPI-I 34783</v>
          </cell>
        </row>
        <row r="8508">
          <cell r="A8508" t="str">
            <v>SINAPI-I 40939</v>
          </cell>
        </row>
        <row r="8509">
          <cell r="A8509" t="str">
            <v>SINAPI-I 34785</v>
          </cell>
        </row>
        <row r="8510">
          <cell r="A8510" t="str">
            <v>SINAPI-I 40940</v>
          </cell>
        </row>
        <row r="8511">
          <cell r="A8511" t="str">
            <v>SINAPI-I 38403</v>
          </cell>
        </row>
        <row r="8512">
          <cell r="A8512" t="str">
            <v>SINAPI-I 43494</v>
          </cell>
        </row>
        <row r="8513">
          <cell r="A8513" t="str">
            <v>SINAPI-I 43482</v>
          </cell>
        </row>
        <row r="8514">
          <cell r="A8514" t="str">
            <v>SINAPI-I 43483</v>
          </cell>
        </row>
        <row r="8515">
          <cell r="A8515" t="str">
            <v>SINAPI-I 43495</v>
          </cell>
        </row>
        <row r="8516">
          <cell r="A8516" t="str">
            <v>SINAPI-I 43484</v>
          </cell>
        </row>
        <row r="8517">
          <cell r="A8517" t="str">
            <v>SINAPI-I 43496</v>
          </cell>
        </row>
        <row r="8518">
          <cell r="A8518" t="str">
            <v>SINAPI-I 43485</v>
          </cell>
        </row>
        <row r="8519">
          <cell r="A8519" t="str">
            <v>SINAPI-I 43497</v>
          </cell>
        </row>
        <row r="8520">
          <cell r="A8520" t="str">
            <v>SINAPI-I 43499</v>
          </cell>
        </row>
        <row r="8521">
          <cell r="A8521" t="str">
            <v>SINAPI-I 43487</v>
          </cell>
        </row>
        <row r="8522">
          <cell r="A8522" t="str">
            <v>SINAPI-I 43486</v>
          </cell>
        </row>
        <row r="8523">
          <cell r="A8523" t="str">
            <v>SINAPI-I 43498</v>
          </cell>
        </row>
        <row r="8524">
          <cell r="A8524" t="str">
            <v>SINAPI-I 43488</v>
          </cell>
        </row>
        <row r="8525">
          <cell r="A8525" t="str">
            <v>SINAPI-I 43500</v>
          </cell>
        </row>
        <row r="8526">
          <cell r="A8526" t="str">
            <v>SINAPI-I 43489</v>
          </cell>
        </row>
        <row r="8527">
          <cell r="A8527" t="str">
            <v>SINAPI-I 43501</v>
          </cell>
        </row>
        <row r="8528">
          <cell r="A8528" t="str">
            <v>SINAPI-I 43490</v>
          </cell>
        </row>
        <row r="8529">
          <cell r="A8529" t="str">
            <v>SINAPI-I 43502</v>
          </cell>
        </row>
        <row r="8530">
          <cell r="A8530" t="str">
            <v>SINAPI-I 43491</v>
          </cell>
        </row>
        <row r="8531">
          <cell r="A8531" t="str">
            <v>SINAPI-I 43503</v>
          </cell>
        </row>
        <row r="8532">
          <cell r="A8532" t="str">
            <v>SINAPI-I 43492</v>
          </cell>
        </row>
        <row r="8533">
          <cell r="A8533" t="str">
            <v>SINAPI-I 43504</v>
          </cell>
        </row>
        <row r="8534">
          <cell r="A8534" t="str">
            <v>SINAPI-I 43493</v>
          </cell>
        </row>
        <row r="8535">
          <cell r="A8535" t="str">
            <v>SINAPI-I 43505</v>
          </cell>
        </row>
        <row r="8536">
          <cell r="A8536" t="str">
            <v>SINAPI-I 37774</v>
          </cell>
        </row>
        <row r="8537">
          <cell r="A8537" t="str">
            <v>SINAPI-I 38630</v>
          </cell>
        </row>
        <row r="8538">
          <cell r="A8538" t="str">
            <v>SINAPI-I 38629</v>
          </cell>
        </row>
        <row r="8539">
          <cell r="A8539" t="str">
            <v>SINAPI-I 38476</v>
          </cell>
        </row>
        <row r="8540">
          <cell r="A8540" t="str">
            <v>SINAPI-I 38477</v>
          </cell>
        </row>
        <row r="8541">
          <cell r="A8541" t="str">
            <v>SINAPI-I 40635</v>
          </cell>
        </row>
        <row r="8542">
          <cell r="A8542" t="str">
            <v>SINAPI-I 36483</v>
          </cell>
        </row>
        <row r="8543">
          <cell r="A8543" t="str">
            <v>SINAPI-I 14525</v>
          </cell>
        </row>
        <row r="8544">
          <cell r="A8544" t="str">
            <v>SINAPI-I 36482</v>
          </cell>
        </row>
        <row r="8545">
          <cell r="A8545" t="str">
            <v>SINAPI-I 36408</v>
          </cell>
        </row>
        <row r="8546">
          <cell r="A8546" t="str">
            <v>SINAPI-I 2723</v>
          </cell>
        </row>
        <row r="8547">
          <cell r="A8547" t="str">
            <v>SINAPI-I 36481</v>
          </cell>
        </row>
        <row r="8548">
          <cell r="A8548" t="str">
            <v>SINAPI-I 10685</v>
          </cell>
        </row>
        <row r="8549">
          <cell r="A8549" t="str">
            <v>SINAPI-I 40636</v>
          </cell>
        </row>
        <row r="8550">
          <cell r="A8550" t="str">
            <v>SINAPI-I 4111</v>
          </cell>
        </row>
        <row r="8551">
          <cell r="A8551" t="str">
            <v>SINAPI-I 26021</v>
          </cell>
        </row>
        <row r="8552">
          <cell r="A8552" t="str">
            <v>SINAPI-I 12</v>
          </cell>
        </row>
        <row r="8553">
          <cell r="A8553" t="str">
            <v>SINAPI-I 37554</v>
          </cell>
        </row>
        <row r="8554">
          <cell r="A8554" t="str">
            <v>SINAPI-I 37555</v>
          </cell>
        </row>
        <row r="8555">
          <cell r="A8555" t="str">
            <v>SINAPI-I 10902</v>
          </cell>
        </row>
        <row r="8556">
          <cell r="A8556" t="str">
            <v>SINAPI-I 20965</v>
          </cell>
        </row>
        <row r="8557">
          <cell r="A8557" t="str">
            <v>SINAPI-I 20966</v>
          </cell>
        </row>
        <row r="8558">
          <cell r="A8558" t="str">
            <v>SINAPI-I 10903</v>
          </cell>
        </row>
        <row r="8559">
          <cell r="A8559" t="str">
            <v>SINAPI-I 20967</v>
          </cell>
        </row>
        <row r="8560">
          <cell r="A8560" t="str">
            <v>SINAPI-I 20968</v>
          </cell>
        </row>
        <row r="8561">
          <cell r="A8561" t="str">
            <v>SINAPI-I 11359</v>
          </cell>
        </row>
        <row r="8562">
          <cell r="A8562" t="str">
            <v>SINAPI-I 39017</v>
          </cell>
        </row>
        <row r="8563">
          <cell r="A8563" t="str">
            <v>SINAPI-I 39315</v>
          </cell>
        </row>
        <row r="8564">
          <cell r="A8564" t="str">
            <v>SINAPI-I 39016</v>
          </cell>
        </row>
        <row r="8565">
          <cell r="A8565" t="str">
            <v>SINAPI-I 40432</v>
          </cell>
        </row>
        <row r="8566">
          <cell r="A8566" t="str">
            <v>SINAPI-I 39481</v>
          </cell>
        </row>
        <row r="8567">
          <cell r="A8567" t="str">
            <v>SINAPI-I 40433</v>
          </cell>
        </row>
        <row r="8568">
          <cell r="A8568" t="str">
            <v>SINAPI-I 20219</v>
          </cell>
        </row>
        <row r="8569">
          <cell r="A8569" t="str">
            <v>SINAPI-I 36484</v>
          </cell>
        </row>
        <row r="8570">
          <cell r="A8570" t="str">
            <v>SINAPI-I 38367</v>
          </cell>
        </row>
        <row r="8571">
          <cell r="A8571" t="str">
            <v>SINAPI-I 38368</v>
          </cell>
        </row>
        <row r="8572">
          <cell r="A8572" t="str">
            <v>SINAPI-I 38091</v>
          </cell>
        </row>
        <row r="8573">
          <cell r="A8573" t="str">
            <v>SINAPI-I 38095</v>
          </cell>
        </row>
        <row r="8574">
          <cell r="A8574" t="str">
            <v>SINAPI-I 38092</v>
          </cell>
        </row>
        <row r="8575">
          <cell r="A8575" t="str">
            <v>SINAPI-I 38093</v>
          </cell>
        </row>
        <row r="8576">
          <cell r="A8576" t="str">
            <v>SINAPI-I 38096</v>
          </cell>
        </row>
        <row r="8577">
          <cell r="A8577" t="str">
            <v>SINAPI-I 38094</v>
          </cell>
        </row>
        <row r="8578">
          <cell r="A8578" t="str">
            <v>SINAPI-I 38097</v>
          </cell>
        </row>
        <row r="8579">
          <cell r="A8579" t="str">
            <v>SINAPI-I 38098</v>
          </cell>
        </row>
        <row r="8580">
          <cell r="A8580" t="str">
            <v>SINAPI-I 11186</v>
          </cell>
        </row>
        <row r="8581">
          <cell r="A8581" t="str">
            <v>SINAPI-I 11558</v>
          </cell>
        </row>
        <row r="8582">
          <cell r="A8582" t="str">
            <v>SINAPI-I 11557</v>
          </cell>
        </row>
        <row r="8583">
          <cell r="A8583" t="str">
            <v>SINAPI-I 2759</v>
          </cell>
        </row>
        <row r="8584">
          <cell r="A8584" t="str">
            <v>SINAPI-I 38124</v>
          </cell>
        </row>
        <row r="8585">
          <cell r="A8585" t="str">
            <v>SINAPI-I 38380</v>
          </cell>
        </row>
        <row r="8586">
          <cell r="A8586" t="str">
            <v>SINAPI-I 20059</v>
          </cell>
        </row>
        <row r="8587">
          <cell r="A8587" t="str">
            <v>SINAPI-I 42429</v>
          </cell>
        </row>
        <row r="8588">
          <cell r="A8588" t="str">
            <v>SINAPI-I 38538</v>
          </cell>
        </row>
        <row r="8589">
          <cell r="A8589" t="str">
            <v>SINAPI-I 38539</v>
          </cell>
        </row>
        <row r="8590">
          <cell r="A8590" t="str">
            <v>SINAPI-I 38540</v>
          </cell>
        </row>
        <row r="8591">
          <cell r="A8591" t="str">
            <v>SINAPI-I 38384</v>
          </cell>
        </row>
        <row r="8592">
          <cell r="A8592" t="str">
            <v>SINAPI-I 13</v>
          </cell>
        </row>
        <row r="8593">
          <cell r="A8593" t="str">
            <v>SINAPI-I 2762</v>
          </cell>
        </row>
        <row r="8594">
          <cell r="A8594" t="str">
            <v>SINAPI-I 21142</v>
          </cell>
        </row>
        <row r="8595">
          <cell r="A8595" t="str">
            <v>SINAPI-I 12865</v>
          </cell>
        </row>
        <row r="8596">
          <cell r="A8596" t="str">
            <v>SINAPI-I 41074</v>
          </cell>
        </row>
        <row r="8597">
          <cell r="A8597" t="str">
            <v>SINAPI-I 4223</v>
          </cell>
        </row>
        <row r="8598">
          <cell r="A8598" t="str">
            <v>SINAPI-I 37372</v>
          </cell>
        </row>
        <row r="8599">
          <cell r="A8599" t="str">
            <v>SINAPI-I 40863</v>
          </cell>
        </row>
        <row r="8600">
          <cell r="A8600" t="str">
            <v>SINAPI-I 38475</v>
          </cell>
        </row>
        <row r="8601">
          <cell r="A8601" t="str">
            <v>SINAPI-I 38474</v>
          </cell>
        </row>
        <row r="8602">
          <cell r="A8602" t="str">
            <v>SINAPI-I 10886</v>
          </cell>
        </row>
        <row r="8603">
          <cell r="A8603" t="str">
            <v>SINAPI-I 10888</v>
          </cell>
        </row>
        <row r="8604">
          <cell r="A8604" t="str">
            <v>SINAPI-I 10889</v>
          </cell>
        </row>
        <row r="8605">
          <cell r="A8605" t="str">
            <v>SINAPI-I 10890</v>
          </cell>
        </row>
        <row r="8606">
          <cell r="A8606" t="str">
            <v>SINAPI-I 10891</v>
          </cell>
        </row>
        <row r="8607">
          <cell r="A8607" t="str">
            <v>SINAPI-I 10892</v>
          </cell>
        </row>
        <row r="8608">
          <cell r="A8608" t="str">
            <v>SINAPI-I 20977</v>
          </cell>
        </row>
        <row r="8609">
          <cell r="A8609" t="str">
            <v>SINAPI-I 3073</v>
          </cell>
        </row>
        <row r="8610">
          <cell r="A8610" t="str">
            <v>SINAPI-I 3068</v>
          </cell>
        </row>
        <row r="8611">
          <cell r="A8611" t="str">
            <v>SINAPI-I 3074</v>
          </cell>
        </row>
        <row r="8612">
          <cell r="A8612" t="str">
            <v>SINAPI-I 3076</v>
          </cell>
        </row>
        <row r="8613">
          <cell r="A8613" t="str">
            <v>SINAPI-I 3072</v>
          </cell>
        </row>
        <row r="8614">
          <cell r="A8614" t="str">
            <v>SINAPI-I 3075</v>
          </cell>
        </row>
        <row r="8615">
          <cell r="A8615" t="str">
            <v>SINAPI-I 10780</v>
          </cell>
        </row>
        <row r="8616">
          <cell r="A8616" t="str">
            <v>SINAPI-I 10781</v>
          </cell>
        </row>
        <row r="8617">
          <cell r="A8617" t="str">
            <v>SINAPI-I 20106</v>
          </cell>
        </row>
        <row r="8618">
          <cell r="A8618" t="str">
            <v>SINAPI-I 20107</v>
          </cell>
        </row>
        <row r="8619">
          <cell r="A8619" t="str">
            <v>SINAPI-I 20108</v>
          </cell>
        </row>
        <row r="8620">
          <cell r="A8620" t="str">
            <v>SINAPI-I 20109</v>
          </cell>
        </row>
        <row r="8621">
          <cell r="A8621" t="str">
            <v>SINAPI-I 34795</v>
          </cell>
        </row>
        <row r="8622">
          <cell r="A8622" t="str">
            <v>SINAPI-I 34796</v>
          </cell>
        </row>
        <row r="8623">
          <cell r="A8623" t="str">
            <v>SINAPI-I 11474</v>
          </cell>
        </row>
        <row r="8624">
          <cell r="A8624" t="str">
            <v>SINAPI-I 11470</v>
          </cell>
        </row>
        <row r="8625">
          <cell r="A8625" t="str">
            <v>SINAPI-I 11480</v>
          </cell>
        </row>
        <row r="8626">
          <cell r="A8626" t="str">
            <v>SINAPI-I 38154</v>
          </cell>
        </row>
        <row r="8627">
          <cell r="A8627" t="str">
            <v>SINAPI-I 11482</v>
          </cell>
        </row>
        <row r="8628">
          <cell r="A8628" t="str">
            <v>SINAPI-I 3084</v>
          </cell>
        </row>
        <row r="8629">
          <cell r="A8629" t="str">
            <v>SINAPI-I 3103</v>
          </cell>
        </row>
        <row r="8630">
          <cell r="A8630" t="str">
            <v>SINAPI-I 11481</v>
          </cell>
        </row>
        <row r="8631">
          <cell r="A8631" t="str">
            <v>SINAPI-I 3097</v>
          </cell>
        </row>
        <row r="8632">
          <cell r="A8632" t="str">
            <v>SINAPI-I 38153</v>
          </cell>
        </row>
        <row r="8633">
          <cell r="A8633" t="str">
            <v>SINAPI-I 3099</v>
          </cell>
        </row>
        <row r="8634">
          <cell r="A8634" t="str">
            <v>SINAPI-I 3080</v>
          </cell>
        </row>
        <row r="8635">
          <cell r="A8635" t="str">
            <v>SINAPI-I 3081</v>
          </cell>
        </row>
        <row r="8636">
          <cell r="A8636" t="str">
            <v>SINAPI-I 38151</v>
          </cell>
        </row>
        <row r="8637">
          <cell r="A8637" t="str">
            <v>SINAPI-I 11479</v>
          </cell>
        </row>
        <row r="8638">
          <cell r="A8638" t="str">
            <v>SINAPI-I 38152</v>
          </cell>
        </row>
        <row r="8639">
          <cell r="A8639" t="str">
            <v>SINAPI-I 11478</v>
          </cell>
        </row>
        <row r="8640">
          <cell r="A8640" t="str">
            <v>SINAPI-I 3090</v>
          </cell>
        </row>
        <row r="8641">
          <cell r="A8641" t="str">
            <v>SINAPI-I 3093</v>
          </cell>
        </row>
        <row r="8642">
          <cell r="A8642" t="str">
            <v>SINAPI-I 11476</v>
          </cell>
        </row>
        <row r="8643">
          <cell r="A8643" t="str">
            <v>SINAPI-I 3082</v>
          </cell>
        </row>
        <row r="8644">
          <cell r="A8644" t="str">
            <v>SINAPI-I 11484</v>
          </cell>
        </row>
        <row r="8645">
          <cell r="A8645" t="str">
            <v>SINAPI-I 38155</v>
          </cell>
        </row>
        <row r="8646">
          <cell r="A8646" t="str">
            <v>SINAPI-I 11468</v>
          </cell>
        </row>
        <row r="8647">
          <cell r="A8647" t="str">
            <v>SINAPI-I 11469</v>
          </cell>
        </row>
        <row r="8648">
          <cell r="A8648" t="str">
            <v>SINAPI-I 11477</v>
          </cell>
        </row>
        <row r="8649">
          <cell r="A8649" t="str">
            <v>SINAPI-I 40311</v>
          </cell>
        </row>
        <row r="8650">
          <cell r="A8650" t="str">
            <v>SINAPI-I 38165</v>
          </cell>
        </row>
        <row r="8651">
          <cell r="A8651" t="str">
            <v>SINAPI-I 3096</v>
          </cell>
        </row>
        <row r="8652">
          <cell r="A8652" t="str">
            <v>SINAPI-I 11456</v>
          </cell>
        </row>
        <row r="8653">
          <cell r="A8653" t="str">
            <v>SINAPI-I 3119</v>
          </cell>
        </row>
        <row r="8654">
          <cell r="A8654" t="str">
            <v>SINAPI-I 3122</v>
          </cell>
        </row>
        <row r="8655">
          <cell r="A8655" t="str">
            <v>SINAPI-I 3121</v>
          </cell>
        </row>
        <row r="8656">
          <cell r="A8656" t="str">
            <v>SINAPI-I 3120</v>
          </cell>
        </row>
        <row r="8657">
          <cell r="A8657" t="str">
            <v>SINAPI-I 11455</v>
          </cell>
        </row>
        <row r="8658">
          <cell r="A8658" t="str">
            <v>SINAPI-I 3111</v>
          </cell>
        </row>
        <row r="8659">
          <cell r="A8659" t="str">
            <v>SINAPI-I 3108</v>
          </cell>
        </row>
        <row r="8660">
          <cell r="A8660" t="str">
            <v>SINAPI-I 3105</v>
          </cell>
        </row>
        <row r="8661">
          <cell r="A8661" t="str">
            <v>SINAPI-I 38178</v>
          </cell>
        </row>
        <row r="8662">
          <cell r="A8662" t="str">
            <v>SINAPI-I 11458</v>
          </cell>
        </row>
        <row r="8663">
          <cell r="A8663" t="str">
            <v>SINAPI-I 42481</v>
          </cell>
        </row>
        <row r="8664">
          <cell r="A8664" t="str">
            <v>SINAPI-I 43458</v>
          </cell>
        </row>
        <row r="8665">
          <cell r="A8665" t="str">
            <v>SINAPI-I 43470</v>
          </cell>
        </row>
        <row r="8666">
          <cell r="A8666" t="str">
            <v>SINAPI-I 43459</v>
          </cell>
        </row>
        <row r="8667">
          <cell r="A8667" t="str">
            <v>SINAPI-I 43471</v>
          </cell>
        </row>
        <row r="8668">
          <cell r="A8668" t="str">
            <v>SINAPI-I 43460</v>
          </cell>
        </row>
        <row r="8669">
          <cell r="A8669" t="str">
            <v>SINAPI-I 43472</v>
          </cell>
        </row>
        <row r="8670">
          <cell r="A8670" t="str">
            <v>SINAPI-I 43461</v>
          </cell>
        </row>
        <row r="8671">
          <cell r="A8671" t="str">
            <v>SINAPI-I 43473</v>
          </cell>
        </row>
        <row r="8672">
          <cell r="A8672" t="str">
            <v>SINAPI-I 43475</v>
          </cell>
        </row>
        <row r="8673">
          <cell r="A8673" t="str">
            <v>SINAPI-I 43463</v>
          </cell>
        </row>
        <row r="8674">
          <cell r="A8674" t="str">
            <v>SINAPI-I 43462</v>
          </cell>
        </row>
        <row r="8675">
          <cell r="A8675" t="str">
            <v>SINAPI-I 43474</v>
          </cell>
        </row>
        <row r="8676">
          <cell r="A8676" t="str">
            <v>SINAPI-I 43464</v>
          </cell>
        </row>
        <row r="8677">
          <cell r="A8677" t="str">
            <v>SINAPI-I 43476</v>
          </cell>
        </row>
        <row r="8678">
          <cell r="A8678" t="str">
            <v>SINAPI-I 43465</v>
          </cell>
        </row>
        <row r="8679">
          <cell r="A8679" t="str">
            <v>SINAPI-I 43477</v>
          </cell>
        </row>
        <row r="8680">
          <cell r="A8680" t="str">
            <v>SINAPI-I 43466</v>
          </cell>
        </row>
        <row r="8681">
          <cell r="A8681" t="str">
            <v>SINAPI-I 43478</v>
          </cell>
        </row>
        <row r="8682">
          <cell r="A8682" t="str">
            <v>SINAPI-I 43467</v>
          </cell>
        </row>
        <row r="8683">
          <cell r="A8683" t="str">
            <v>SINAPI-I 43479</v>
          </cell>
        </row>
        <row r="8684">
          <cell r="A8684" t="str">
            <v>SINAPI-I 43468</v>
          </cell>
        </row>
        <row r="8685">
          <cell r="A8685" t="str">
            <v>SINAPI-I 43480</v>
          </cell>
        </row>
        <row r="8686">
          <cell r="A8686" t="str">
            <v>SINAPI-I 43469</v>
          </cell>
        </row>
        <row r="8687">
          <cell r="A8687" t="str">
            <v>SINAPI-I 43481</v>
          </cell>
        </row>
        <row r="8688">
          <cell r="A8688" t="str">
            <v>SINAPI-I 11461</v>
          </cell>
        </row>
        <row r="8689">
          <cell r="A8689" t="str">
            <v>SINAPI-I 3106</v>
          </cell>
        </row>
        <row r="8690">
          <cell r="A8690" t="str">
            <v>SINAPI-I 3107</v>
          </cell>
        </row>
        <row r="8691">
          <cell r="A8691" t="str">
            <v>SINAPI-I 25951</v>
          </cell>
        </row>
        <row r="8692">
          <cell r="A8692" t="str">
            <v>SINAPI-I 3123</v>
          </cell>
        </row>
        <row r="8693">
          <cell r="A8693" t="str">
            <v>SINAPI-I 38125</v>
          </cell>
        </row>
        <row r="8694">
          <cell r="A8694" t="str">
            <v>SINAPI-I 39014</v>
          </cell>
        </row>
        <row r="8695">
          <cell r="A8695" t="str">
            <v>SINAPI-I 11894</v>
          </cell>
        </row>
        <row r="8696">
          <cell r="A8696" t="str">
            <v>SINAPI-I 39365</v>
          </cell>
        </row>
        <row r="8697">
          <cell r="A8697" t="str">
            <v>SINAPI-I 39366</v>
          </cell>
        </row>
        <row r="8698">
          <cell r="A8698" t="str">
            <v>SINAPI-I 39367</v>
          </cell>
        </row>
        <row r="8699">
          <cell r="A8699" t="str">
            <v>SINAPI-I 37394</v>
          </cell>
        </row>
        <row r="8700">
          <cell r="A8700" t="str">
            <v>SINAPI-I 14146</v>
          </cell>
        </row>
        <row r="8701">
          <cell r="A8701" t="str">
            <v>SINAPI-I 38134</v>
          </cell>
        </row>
        <row r="8702">
          <cell r="A8702" t="str">
            <v>SINAPI-I 38132</v>
          </cell>
        </row>
        <row r="8703">
          <cell r="A8703" t="str">
            <v>SINAPI-I 38133</v>
          </cell>
        </row>
        <row r="8704">
          <cell r="A8704" t="str">
            <v>SINAPI-I 938</v>
          </cell>
        </row>
        <row r="8705">
          <cell r="A8705" t="str">
            <v>SINAPI-I 937</v>
          </cell>
        </row>
        <row r="8706">
          <cell r="A8706" t="str">
            <v>SINAPI-I 939</v>
          </cell>
        </row>
        <row r="8707">
          <cell r="A8707" t="str">
            <v>SINAPI-I 944</v>
          </cell>
        </row>
        <row r="8708">
          <cell r="A8708" t="str">
            <v>SINAPI-I 940</v>
          </cell>
        </row>
        <row r="8709">
          <cell r="A8709" t="str">
            <v>SINAPI-I 936</v>
          </cell>
        </row>
        <row r="8710">
          <cell r="A8710" t="str">
            <v>SINAPI-I 935</v>
          </cell>
        </row>
        <row r="8711">
          <cell r="A8711" t="str">
            <v>SINAPI-I 406</v>
          </cell>
        </row>
        <row r="8712">
          <cell r="A8712" t="str">
            <v>SINAPI-I 42529</v>
          </cell>
        </row>
        <row r="8713">
          <cell r="A8713" t="str">
            <v>SINAPI-I 39634</v>
          </cell>
        </row>
        <row r="8714">
          <cell r="A8714" t="str">
            <v>SINAPI-I 39701</v>
          </cell>
        </row>
        <row r="8715">
          <cell r="A8715" t="str">
            <v>SINAPI-I 12815</v>
          </cell>
        </row>
        <row r="8716">
          <cell r="A8716" t="str">
            <v>SINAPI-I 407</v>
          </cell>
        </row>
        <row r="8717">
          <cell r="A8717" t="str">
            <v>SINAPI-I 39431</v>
          </cell>
        </row>
        <row r="8718">
          <cell r="A8718" t="str">
            <v>SINAPI-I 39432</v>
          </cell>
        </row>
        <row r="8719">
          <cell r="A8719" t="str">
            <v>SINAPI-I 20111</v>
          </cell>
        </row>
        <row r="8720">
          <cell r="A8720" t="str">
            <v>SINAPI-I 21127</v>
          </cell>
        </row>
        <row r="8721">
          <cell r="A8721" t="str">
            <v>SINAPI-I 404</v>
          </cell>
        </row>
        <row r="8722">
          <cell r="A8722" t="str">
            <v>SINAPI-I 14151</v>
          </cell>
        </row>
        <row r="8723">
          <cell r="A8723" t="str">
            <v>SINAPI-I 14153</v>
          </cell>
        </row>
        <row r="8724">
          <cell r="A8724" t="str">
            <v>SINAPI-I 14152</v>
          </cell>
        </row>
        <row r="8725">
          <cell r="A8725" t="str">
            <v>SINAPI-I 14154</v>
          </cell>
        </row>
        <row r="8726">
          <cell r="A8726" t="str">
            <v>SINAPI-I 42015</v>
          </cell>
        </row>
        <row r="8727">
          <cell r="A8727" t="str">
            <v>SINAPI-I 3146</v>
          </cell>
        </row>
        <row r="8728">
          <cell r="A8728" t="str">
            <v>SINAPI-I 3143</v>
          </cell>
        </row>
        <row r="8729">
          <cell r="A8729" t="str">
            <v>SINAPI-I 3148</v>
          </cell>
        </row>
        <row r="8730">
          <cell r="A8730" t="str">
            <v>SINAPI-I 4310</v>
          </cell>
        </row>
        <row r="8731">
          <cell r="A8731" t="str">
            <v>SINAPI-I 4311</v>
          </cell>
        </row>
        <row r="8732">
          <cell r="A8732" t="str">
            <v>SINAPI-I 4312</v>
          </cell>
        </row>
        <row r="8733">
          <cell r="A8733" t="str">
            <v>SINAPI-I 11162</v>
          </cell>
        </row>
        <row r="8734">
          <cell r="A8734" t="str">
            <v>SINAPI-I 13261</v>
          </cell>
        </row>
        <row r="8735">
          <cell r="A8735" t="str">
            <v>SINAPI-I 3255</v>
          </cell>
        </row>
        <row r="8736">
          <cell r="A8736" t="str">
            <v>SINAPI-I 3254</v>
          </cell>
        </row>
        <row r="8737">
          <cell r="A8737" t="str">
            <v>SINAPI-I 3259</v>
          </cell>
        </row>
        <row r="8738">
          <cell r="A8738" t="str">
            <v>SINAPI-I 3258</v>
          </cell>
        </row>
        <row r="8739">
          <cell r="A8739" t="str">
            <v>SINAPI-I 3251</v>
          </cell>
        </row>
        <row r="8740">
          <cell r="A8740" t="str">
            <v>SINAPI-I 3256</v>
          </cell>
        </row>
        <row r="8741">
          <cell r="A8741" t="str">
            <v>SINAPI-I 3261</v>
          </cell>
        </row>
        <row r="8742">
          <cell r="A8742" t="str">
            <v>SINAPI-I 3260</v>
          </cell>
        </row>
        <row r="8743">
          <cell r="A8743" t="str">
            <v>SINAPI-I 3272</v>
          </cell>
        </row>
        <row r="8744">
          <cell r="A8744" t="str">
            <v>SINAPI-I 3265</v>
          </cell>
        </row>
        <row r="8745">
          <cell r="A8745" t="str">
            <v>SINAPI-I 3262</v>
          </cell>
        </row>
        <row r="8746">
          <cell r="A8746" t="str">
            <v>SINAPI-I 3264</v>
          </cell>
        </row>
        <row r="8747">
          <cell r="A8747" t="str">
            <v>SINAPI-I 3267</v>
          </cell>
        </row>
        <row r="8748">
          <cell r="A8748" t="str">
            <v>SINAPI-I 3266</v>
          </cell>
        </row>
        <row r="8749">
          <cell r="A8749" t="str">
            <v>SINAPI-I 3263</v>
          </cell>
        </row>
        <row r="8750">
          <cell r="A8750" t="str">
            <v>SINAPI-I 3268</v>
          </cell>
        </row>
        <row r="8751">
          <cell r="A8751" t="str">
            <v>SINAPI-I 3271</v>
          </cell>
        </row>
        <row r="8752">
          <cell r="A8752" t="str">
            <v>SINAPI-I 3270</v>
          </cell>
        </row>
        <row r="8753">
          <cell r="A8753" t="str">
            <v>SINAPI-I 3275</v>
          </cell>
        </row>
        <row r="8754">
          <cell r="A8754" t="str">
            <v>SINAPI-I 39512</v>
          </cell>
        </row>
        <row r="8755">
          <cell r="A8755" t="str">
            <v>SINAPI-I 39511</v>
          </cell>
        </row>
        <row r="8756">
          <cell r="A8756" t="str">
            <v>SINAPI-I 39513</v>
          </cell>
        </row>
        <row r="8757">
          <cell r="A8757" t="str">
            <v>SINAPI-I 3286</v>
          </cell>
        </row>
        <row r="8758">
          <cell r="A8758" t="str">
            <v>SINAPI-I 3287</v>
          </cell>
        </row>
        <row r="8759">
          <cell r="A8759" t="str">
            <v>SINAPI-I 3283</v>
          </cell>
        </row>
        <row r="8760">
          <cell r="A8760" t="str">
            <v>SINAPI-I 11587</v>
          </cell>
        </row>
        <row r="8761">
          <cell r="A8761" t="str">
            <v>SINAPI-I 36225</v>
          </cell>
        </row>
        <row r="8762">
          <cell r="A8762" t="str">
            <v>SINAPI-I 36230</v>
          </cell>
        </row>
        <row r="8763">
          <cell r="A8763" t="str">
            <v>SINAPI-I 36238</v>
          </cell>
        </row>
        <row r="8764">
          <cell r="A8764" t="str">
            <v>SINAPI-I 11887</v>
          </cell>
        </row>
        <row r="8765">
          <cell r="A8765" t="str">
            <v>SINAPI-I 11883</v>
          </cell>
        </row>
        <row r="8766">
          <cell r="A8766" t="str">
            <v>SINAPI-I 11884</v>
          </cell>
        </row>
        <row r="8767">
          <cell r="A8767" t="str">
            <v>SINAPI-I 11885</v>
          </cell>
        </row>
        <row r="8768">
          <cell r="A8768" t="str">
            <v>SINAPI-I 11886</v>
          </cell>
        </row>
        <row r="8769">
          <cell r="A8769" t="str">
            <v>SINAPI-I 11888</v>
          </cell>
        </row>
        <row r="8770">
          <cell r="A8770" t="str">
            <v>SINAPI-I 3277</v>
          </cell>
        </row>
        <row r="8771">
          <cell r="A8771" t="str">
            <v>SINAPI-I 3281</v>
          </cell>
        </row>
        <row r="8772">
          <cell r="A8772" t="str">
            <v>SINAPI-I 39363</v>
          </cell>
        </row>
        <row r="8773">
          <cell r="A8773" t="str">
            <v>SINAPI-I 39361</v>
          </cell>
        </row>
        <row r="8774">
          <cell r="A8774" t="str">
            <v>SINAPI-I 39362</v>
          </cell>
        </row>
        <row r="8775">
          <cell r="A8775" t="str">
            <v>SINAPI-I 39364</v>
          </cell>
        </row>
        <row r="8776">
          <cell r="A8776" t="str">
            <v>SINAPI-I 14576</v>
          </cell>
        </row>
        <row r="8777">
          <cell r="A8777" t="str">
            <v>SINAPI-I 13877</v>
          </cell>
        </row>
        <row r="8778">
          <cell r="A8778" t="str">
            <v>SINAPI-I 7307</v>
          </cell>
        </row>
        <row r="8779">
          <cell r="A8779" t="str">
            <v>SINAPI-I 38122</v>
          </cell>
        </row>
        <row r="8780">
          <cell r="A8780" t="str">
            <v>SINAPI-I 6086</v>
          </cell>
        </row>
        <row r="8781">
          <cell r="A8781" t="str">
            <v>SINAPI-I 38633</v>
          </cell>
        </row>
        <row r="8782">
          <cell r="A8782" t="str">
            <v>SINAPI-I 12344</v>
          </cell>
        </row>
        <row r="8783">
          <cell r="A8783" t="str">
            <v>SINAPI-I 12343</v>
          </cell>
        </row>
        <row r="8784">
          <cell r="A8784" t="str">
            <v>SINAPI-I 3295</v>
          </cell>
        </row>
        <row r="8785">
          <cell r="A8785" t="str">
            <v>SINAPI-I 3302</v>
          </cell>
        </row>
        <row r="8786">
          <cell r="A8786" t="str">
            <v>SINAPI-I 3297</v>
          </cell>
        </row>
        <row r="8787">
          <cell r="A8787" t="str">
            <v>SINAPI-I 3294</v>
          </cell>
        </row>
        <row r="8788">
          <cell r="A8788" t="str">
            <v>SINAPI-I 3292</v>
          </cell>
        </row>
        <row r="8789">
          <cell r="A8789" t="str">
            <v>SINAPI-I 3298</v>
          </cell>
        </row>
        <row r="8790">
          <cell r="A8790" t="str">
            <v>SINAPI-I 11596</v>
          </cell>
        </row>
        <row r="8791">
          <cell r="A8791" t="str">
            <v>SINAPI-I 34802</v>
          </cell>
        </row>
        <row r="8792">
          <cell r="A8792" t="str">
            <v>SINAPI-I 11588</v>
          </cell>
        </row>
        <row r="8793">
          <cell r="A8793" t="str">
            <v>SINAPI-I 34383</v>
          </cell>
        </row>
        <row r="8794">
          <cell r="A8794" t="str">
            <v>SINAPI-I 40451</v>
          </cell>
        </row>
        <row r="8795">
          <cell r="A8795" t="str">
            <v>SINAPI-I 40453</v>
          </cell>
        </row>
        <row r="8796">
          <cell r="A8796" t="str">
            <v>SINAPI-I 40452</v>
          </cell>
        </row>
        <row r="8797">
          <cell r="A8797" t="str">
            <v>SINAPI-I 11594</v>
          </cell>
        </row>
        <row r="8798">
          <cell r="A8798" t="str">
            <v>SINAPI-I 3311</v>
          </cell>
        </row>
        <row r="8799">
          <cell r="A8799" t="str">
            <v>SINAPI-I 11599</v>
          </cell>
        </row>
        <row r="8800">
          <cell r="A8800" t="str">
            <v>SINAPI-I 11593</v>
          </cell>
        </row>
        <row r="8801">
          <cell r="A8801" t="str">
            <v>SINAPI-I 3314</v>
          </cell>
        </row>
        <row r="8802">
          <cell r="A8802" t="str">
            <v>SINAPI-I 11597</v>
          </cell>
        </row>
        <row r="8803">
          <cell r="A8803" t="str">
            <v>SINAPI-I 3309</v>
          </cell>
        </row>
        <row r="8804">
          <cell r="A8804" t="str">
            <v>SINAPI-I 34612</v>
          </cell>
        </row>
        <row r="8805">
          <cell r="A8805" t="str">
            <v>SINAPI-I 34635</v>
          </cell>
        </row>
        <row r="8806">
          <cell r="A8806" t="str">
            <v>SINAPI-I 34633</v>
          </cell>
        </row>
        <row r="8807">
          <cell r="A8807" t="str">
            <v>SINAPI-I 40440</v>
          </cell>
        </row>
        <row r="8808">
          <cell r="A8808" t="str">
            <v>SINAPI-I 40441</v>
          </cell>
        </row>
        <row r="8809">
          <cell r="A8809" t="str">
            <v>SINAPI-I 40449</v>
          </cell>
        </row>
        <row r="8810">
          <cell r="A8810" t="str">
            <v>SINAPI-I 34800</v>
          </cell>
        </row>
        <row r="8811">
          <cell r="A8811" t="str">
            <v>SINAPI-I 11592</v>
          </cell>
        </row>
        <row r="8812">
          <cell r="A8812" t="str">
            <v>SINAPI-I 40438</v>
          </cell>
        </row>
        <row r="8813">
          <cell r="A8813" t="str">
            <v>SINAPI-I 40436</v>
          </cell>
        </row>
        <row r="8814">
          <cell r="A8814" t="str">
            <v>SINAPI-I 4315</v>
          </cell>
        </row>
        <row r="8815">
          <cell r="A8815" t="str">
            <v>SINAPI-I 42482</v>
          </cell>
        </row>
        <row r="8816">
          <cell r="A8816" t="str">
            <v>SINAPI-I 402</v>
          </cell>
        </row>
        <row r="8817">
          <cell r="A8817" t="str">
            <v>SINAPI-I 4226</v>
          </cell>
        </row>
        <row r="8818">
          <cell r="A8818" t="str">
            <v>SINAPI-I 4222</v>
          </cell>
        </row>
        <row r="8819">
          <cell r="A8819" t="str">
            <v>SINAPI-I 34804</v>
          </cell>
        </row>
        <row r="8820">
          <cell r="A8820" t="str">
            <v>SINAPI-I 4013</v>
          </cell>
        </row>
        <row r="8821">
          <cell r="A8821" t="str">
            <v>SINAPI-I 4011</v>
          </cell>
        </row>
        <row r="8822">
          <cell r="A8822" t="str">
            <v>SINAPI-I 4021</v>
          </cell>
        </row>
        <row r="8823">
          <cell r="A8823" t="str">
            <v>SINAPI-I 4019</v>
          </cell>
        </row>
        <row r="8824">
          <cell r="A8824" t="str">
            <v>SINAPI-I 4012</v>
          </cell>
        </row>
        <row r="8825">
          <cell r="A8825" t="str">
            <v>SINAPI-I 4020</v>
          </cell>
        </row>
        <row r="8826">
          <cell r="A8826" t="str">
            <v>SINAPI-I 4018</v>
          </cell>
        </row>
        <row r="8827">
          <cell r="A8827" t="str">
            <v>SINAPI-I 36498</v>
          </cell>
        </row>
        <row r="8828">
          <cell r="A8828" t="str">
            <v>SINAPI-I 12872</v>
          </cell>
        </row>
        <row r="8829">
          <cell r="A8829" t="str">
            <v>SINAPI-I 41075</v>
          </cell>
        </row>
        <row r="8830">
          <cell r="A8830" t="str">
            <v>SINAPI-I 3315</v>
          </cell>
        </row>
        <row r="8831">
          <cell r="A8831" t="str">
            <v>SINAPI-I 36870</v>
          </cell>
        </row>
        <row r="8832">
          <cell r="A8832" t="str">
            <v>SINAPI-I 5092</v>
          </cell>
        </row>
        <row r="8833">
          <cell r="A8833" t="str">
            <v>SINAPI-I 11462</v>
          </cell>
        </row>
        <row r="8834">
          <cell r="A8834" t="str">
            <v>SINAPI-I 36529</v>
          </cell>
        </row>
        <row r="8835">
          <cell r="A8835" t="str">
            <v>SINAPI-I 3318</v>
          </cell>
        </row>
        <row r="8836">
          <cell r="A8836" t="str">
            <v>SINAPI-I 38968</v>
          </cell>
        </row>
        <row r="8837">
          <cell r="A8837" t="str">
            <v>SINAPI-I 3324</v>
          </cell>
        </row>
        <row r="8838">
          <cell r="A8838" t="str">
            <v>SINAPI-I 3322</v>
          </cell>
        </row>
        <row r="8839">
          <cell r="A8839" t="str">
            <v>SINAPI-I 43390</v>
          </cell>
        </row>
        <row r="8840">
          <cell r="A8840" t="str">
            <v>SINAPI-I 5076</v>
          </cell>
        </row>
        <row r="8841">
          <cell r="A8841" t="str">
            <v>SINAPI-I 5077</v>
          </cell>
        </row>
        <row r="8842">
          <cell r="A8842" t="str">
            <v>SINAPI-I 11837</v>
          </cell>
        </row>
        <row r="8843">
          <cell r="A8843" t="str">
            <v>SINAPI-I 38055</v>
          </cell>
        </row>
        <row r="8844">
          <cell r="A8844" t="str">
            <v>SINAPI-I 415</v>
          </cell>
        </row>
        <row r="8845">
          <cell r="A8845" t="str">
            <v>SINAPI-I 416</v>
          </cell>
        </row>
        <row r="8846">
          <cell r="A8846" t="str">
            <v>SINAPI-I 425</v>
          </cell>
        </row>
        <row r="8847">
          <cell r="A8847" t="str">
            <v>SINAPI-I 426</v>
          </cell>
        </row>
        <row r="8848">
          <cell r="A8848" t="str">
            <v>SINAPI-I 38056</v>
          </cell>
        </row>
        <row r="8849">
          <cell r="A8849" t="str">
            <v>SINAPI-I 1564</v>
          </cell>
        </row>
        <row r="8850">
          <cell r="A8850" t="str">
            <v>SINAPI-I 11032</v>
          </cell>
        </row>
        <row r="8851">
          <cell r="A8851" t="str">
            <v>SINAPI-I 36786</v>
          </cell>
        </row>
        <row r="8852">
          <cell r="A8852" t="str">
            <v>SINAPI-I 36785</v>
          </cell>
        </row>
        <row r="8853">
          <cell r="A8853" t="str">
            <v>SINAPI-I 36782</v>
          </cell>
        </row>
        <row r="8854">
          <cell r="A8854" t="str">
            <v>SINAPI-I 25930</v>
          </cell>
        </row>
        <row r="8855">
          <cell r="A8855" t="str">
            <v>SINAPI-I 4824</v>
          </cell>
        </row>
        <row r="8856">
          <cell r="A8856" t="str">
            <v>SINAPI-I 11795</v>
          </cell>
        </row>
        <row r="8857">
          <cell r="A8857" t="str">
            <v>SINAPI-I 134</v>
          </cell>
        </row>
        <row r="8858">
          <cell r="A8858" t="str">
            <v>SINAPI-I 4229</v>
          </cell>
        </row>
        <row r="8859">
          <cell r="A8859" t="str">
            <v>SINAPI-I 11244</v>
          </cell>
        </row>
        <row r="8860">
          <cell r="A8860" t="str">
            <v>SINAPI-I 11245</v>
          </cell>
        </row>
        <row r="8861">
          <cell r="A8861" t="str">
            <v>SINAPI-I 11235</v>
          </cell>
        </row>
        <row r="8862">
          <cell r="A8862" t="str">
            <v>SINAPI-I 11236</v>
          </cell>
        </row>
        <row r="8863">
          <cell r="A8863" t="str">
            <v>SINAPI-I 11731</v>
          </cell>
        </row>
        <row r="8864">
          <cell r="A8864" t="str">
            <v>SINAPI-I 11732</v>
          </cell>
        </row>
        <row r="8865">
          <cell r="A8865" t="str">
            <v>SINAPI-I 36494</v>
          </cell>
        </row>
        <row r="8866">
          <cell r="A8866" t="str">
            <v>SINAPI-I 36493</v>
          </cell>
        </row>
        <row r="8867">
          <cell r="A8867" t="str">
            <v>SINAPI-I 36492</v>
          </cell>
        </row>
        <row r="8868">
          <cell r="A8868" t="str">
            <v>SINAPI-I 13333</v>
          </cell>
        </row>
        <row r="8869">
          <cell r="A8869" t="str">
            <v>SINAPI-I 13533</v>
          </cell>
        </row>
        <row r="8870">
          <cell r="A8870" t="str">
            <v>SINAPI-I 36499</v>
          </cell>
        </row>
        <row r="8871">
          <cell r="A8871" t="str">
            <v>SINAPI-I 39585</v>
          </cell>
        </row>
        <row r="8872">
          <cell r="A8872" t="str">
            <v>SINAPI-I 39586</v>
          </cell>
        </row>
        <row r="8873">
          <cell r="A8873" t="str">
            <v>SINAPI-I 39587</v>
          </cell>
        </row>
        <row r="8874">
          <cell r="A8874" t="str">
            <v>SINAPI-I 39588</v>
          </cell>
        </row>
        <row r="8875">
          <cell r="A8875" t="str">
            <v>SINAPI-I 39584</v>
          </cell>
        </row>
        <row r="8876">
          <cell r="A8876" t="str">
            <v>SINAPI-I 39590</v>
          </cell>
        </row>
        <row r="8877">
          <cell r="A8877" t="str">
            <v>SINAPI-I 39592</v>
          </cell>
        </row>
        <row r="8878">
          <cell r="A8878" t="str">
            <v>SINAPI-I 39593</v>
          </cell>
        </row>
        <row r="8879">
          <cell r="A8879" t="str">
            <v>SINAPI-I 14254</v>
          </cell>
        </row>
        <row r="8880">
          <cell r="A8880" t="str">
            <v>SINAPI-I 25987</v>
          </cell>
        </row>
        <row r="8881">
          <cell r="A8881" t="str">
            <v>SINAPI-I 25019</v>
          </cell>
        </row>
        <row r="8882">
          <cell r="A8882" t="str">
            <v>SINAPI-I 36501</v>
          </cell>
        </row>
        <row r="8883">
          <cell r="A8883" t="str">
            <v>SINAPI-I 25986</v>
          </cell>
        </row>
        <row r="8884">
          <cell r="A8884" t="str">
            <v>SINAPI-I 36500</v>
          </cell>
        </row>
        <row r="8885">
          <cell r="A8885" t="str">
            <v>SINAPI-I 20017</v>
          </cell>
        </row>
        <row r="8886">
          <cell r="A8886" t="str">
            <v>SINAPI-I 20007</v>
          </cell>
        </row>
        <row r="8887">
          <cell r="A8887" t="str">
            <v>SINAPI-I 39836</v>
          </cell>
        </row>
        <row r="8888">
          <cell r="A8888" t="str">
            <v>SINAPI-I 39830</v>
          </cell>
        </row>
        <row r="8889">
          <cell r="A8889" t="str">
            <v>SINAPI-I 39831</v>
          </cell>
        </row>
        <row r="8890">
          <cell r="A8890" t="str">
            <v>SINAPI-I 36888</v>
          </cell>
        </row>
        <row r="8891">
          <cell r="A8891" t="str">
            <v>SINAPI-I 40527</v>
          </cell>
        </row>
        <row r="8892">
          <cell r="A8892" t="str">
            <v>SINAPI-I 36497</v>
          </cell>
        </row>
        <row r="8893">
          <cell r="A8893" t="str">
            <v>SINAPI-I 36487</v>
          </cell>
        </row>
        <row r="8894">
          <cell r="A8894" t="str">
            <v>SINAPI-I 25952</v>
          </cell>
        </row>
        <row r="8895">
          <cell r="A8895" t="str">
            <v>SINAPI-I 25954</v>
          </cell>
        </row>
        <row r="8896">
          <cell r="A8896" t="str">
            <v>SINAPI-I 25953</v>
          </cell>
        </row>
        <row r="8897">
          <cell r="A8897" t="str">
            <v>SINAPI-I 37776</v>
          </cell>
        </row>
        <row r="8898">
          <cell r="A8898" t="str">
            <v>SINAPI-I 37775</v>
          </cell>
        </row>
        <row r="8899">
          <cell r="A8899" t="str">
            <v>SINAPI-I 36491</v>
          </cell>
        </row>
        <row r="8900">
          <cell r="A8900" t="str">
            <v>SINAPI-I 10712</v>
          </cell>
        </row>
        <row r="8901">
          <cell r="A8901" t="str">
            <v>SINAPI-I 3363</v>
          </cell>
        </row>
        <row r="8902">
          <cell r="A8902" t="str">
            <v>SINAPI-I 3365</v>
          </cell>
        </row>
        <row r="8903">
          <cell r="A8903" t="str">
            <v>SINAPI-I 7569</v>
          </cell>
        </row>
        <row r="8904">
          <cell r="A8904" t="str">
            <v>SINAPI-I 34349</v>
          </cell>
        </row>
        <row r="8905">
          <cell r="A8905" t="str">
            <v>SINAPI-I 11991</v>
          </cell>
        </row>
        <row r="8906">
          <cell r="A8906" t="str">
            <v>SINAPI-I 20062</v>
          </cell>
        </row>
        <row r="8907">
          <cell r="A8907" t="str">
            <v>SINAPI-I 11029</v>
          </cell>
        </row>
        <row r="8908">
          <cell r="A8908" t="str">
            <v>SINAPI-I 4316</v>
          </cell>
        </row>
        <row r="8909">
          <cell r="A8909" t="str">
            <v>SINAPI-I 4313</v>
          </cell>
        </row>
        <row r="8910">
          <cell r="A8910" t="str">
            <v>SINAPI-I 4317</v>
          </cell>
        </row>
        <row r="8911">
          <cell r="A8911" t="str">
            <v>SINAPI-I 4314</v>
          </cell>
        </row>
        <row r="8912">
          <cell r="A8912" t="str">
            <v>SINAPI-I 10561</v>
          </cell>
        </row>
        <row r="8913">
          <cell r="A8913" t="str">
            <v>SINAPI-I 10921</v>
          </cell>
        </row>
        <row r="8914">
          <cell r="A8914" t="str">
            <v>SINAPI-I 10922</v>
          </cell>
        </row>
        <row r="8915">
          <cell r="A8915" t="str">
            <v>SINAPI-I 10923</v>
          </cell>
        </row>
        <row r="8916">
          <cell r="A8916" t="str">
            <v>SINAPI-I 10924</v>
          </cell>
        </row>
        <row r="8917">
          <cell r="A8917" t="str">
            <v>SINAPI-I 37772</v>
          </cell>
        </row>
        <row r="8918">
          <cell r="A8918" t="str">
            <v>SINAPI-I 37771</v>
          </cell>
        </row>
        <row r="8919">
          <cell r="A8919" t="str">
            <v>SINAPI-I 12770</v>
          </cell>
        </row>
        <row r="8920">
          <cell r="A8920" t="str">
            <v>SINAPI-I 12772</v>
          </cell>
        </row>
        <row r="8921">
          <cell r="A8921" t="str">
            <v>SINAPI-I 12768</v>
          </cell>
        </row>
        <row r="8922">
          <cell r="A8922" t="str">
            <v>SINAPI-I 12775</v>
          </cell>
        </row>
        <row r="8923">
          <cell r="A8923" t="str">
            <v>SINAPI-I 12769</v>
          </cell>
        </row>
        <row r="8924">
          <cell r="A8924" t="str">
            <v>SINAPI-I 12773</v>
          </cell>
        </row>
        <row r="8925">
          <cell r="A8925" t="str">
            <v>SINAPI-I 12774</v>
          </cell>
        </row>
        <row r="8926">
          <cell r="A8926" t="str">
            <v>SINAPI-I 12776</v>
          </cell>
        </row>
        <row r="8927">
          <cell r="A8927" t="str">
            <v>SINAPI-I 12777</v>
          </cell>
        </row>
        <row r="8928">
          <cell r="A8928" t="str">
            <v>SINAPI-I 3391</v>
          </cell>
        </row>
        <row r="8929">
          <cell r="A8929" t="str">
            <v>SINAPI-I 3389</v>
          </cell>
        </row>
        <row r="8930">
          <cell r="A8930" t="str">
            <v>SINAPI-I 3390</v>
          </cell>
        </row>
        <row r="8931">
          <cell r="A8931" t="str">
            <v>SINAPI-I 12873</v>
          </cell>
        </row>
        <row r="8932">
          <cell r="A8932" t="str">
            <v>SINAPI-I 41076</v>
          </cell>
        </row>
        <row r="8933">
          <cell r="A8933" t="str">
            <v>SINAPI-I 140</v>
          </cell>
        </row>
        <row r="8934">
          <cell r="A8934" t="str">
            <v>SINAPI-I 151</v>
          </cell>
        </row>
        <row r="8935">
          <cell r="A8935" t="str">
            <v>SINAPI-I 7340</v>
          </cell>
        </row>
        <row r="8936">
          <cell r="A8936" t="str">
            <v>SINAPI-I 2701</v>
          </cell>
        </row>
        <row r="8937">
          <cell r="A8937" t="str">
            <v>SINAPI-I 40929</v>
          </cell>
        </row>
        <row r="8938">
          <cell r="A8938" t="str">
            <v>SINAPI-I 38114</v>
          </cell>
        </row>
        <row r="8939">
          <cell r="A8939" t="str">
            <v>SINAPI-I 38064</v>
          </cell>
        </row>
        <row r="8940">
          <cell r="A8940" t="str">
            <v>SINAPI-I 38115</v>
          </cell>
        </row>
        <row r="8941">
          <cell r="A8941" t="str">
            <v>SINAPI-I 38065</v>
          </cell>
        </row>
        <row r="8942">
          <cell r="A8942" t="str">
            <v>SINAPI-I 38078</v>
          </cell>
        </row>
        <row r="8943">
          <cell r="A8943" t="str">
            <v>SINAPI-I 38113</v>
          </cell>
        </row>
        <row r="8944">
          <cell r="A8944" t="str">
            <v>SINAPI-I 38063</v>
          </cell>
        </row>
        <row r="8945">
          <cell r="A8945" t="str">
            <v>SINAPI-I 38080</v>
          </cell>
        </row>
        <row r="8946">
          <cell r="A8946" t="str">
            <v>SINAPI-I 38069</v>
          </cell>
        </row>
        <row r="8947">
          <cell r="A8947" t="str">
            <v>SINAPI-I 38077</v>
          </cell>
        </row>
        <row r="8948">
          <cell r="A8948" t="str">
            <v>SINAPI-I 38073</v>
          </cell>
        </row>
        <row r="8949">
          <cell r="A8949" t="str">
            <v>SINAPI-I 38112</v>
          </cell>
        </row>
        <row r="8950">
          <cell r="A8950" t="str">
            <v>SINAPI-I 38062</v>
          </cell>
        </row>
        <row r="8951">
          <cell r="A8951" t="str">
            <v>SINAPI-I 12128</v>
          </cell>
        </row>
        <row r="8952">
          <cell r="A8952" t="str">
            <v>SINAPI-I 12129</v>
          </cell>
        </row>
        <row r="8953">
          <cell r="A8953" t="str">
            <v>SINAPI-I 38081</v>
          </cell>
        </row>
        <row r="8954">
          <cell r="A8954" t="str">
            <v>SINAPI-I 38070</v>
          </cell>
        </row>
        <row r="8955">
          <cell r="A8955" t="str">
            <v>SINAPI-I 38074</v>
          </cell>
        </row>
        <row r="8956">
          <cell r="A8956" t="str">
            <v>SINAPI-I 38079</v>
          </cell>
        </row>
        <row r="8957">
          <cell r="A8957" t="str">
            <v>SINAPI-I 38072</v>
          </cell>
        </row>
        <row r="8958">
          <cell r="A8958" t="str">
            <v>SINAPI-I 38068</v>
          </cell>
        </row>
        <row r="8959">
          <cell r="A8959" t="str">
            <v>SINAPI-I 38071</v>
          </cell>
        </row>
        <row r="8960">
          <cell r="A8960" t="str">
            <v>SINAPI-I 38412</v>
          </cell>
        </row>
        <row r="8961">
          <cell r="A8961" t="str">
            <v>SINAPI-I 3405</v>
          </cell>
        </row>
        <row r="8962">
          <cell r="A8962" t="str">
            <v>SINAPI-I 3394</v>
          </cell>
        </row>
        <row r="8963">
          <cell r="A8963" t="str">
            <v>SINAPI-I 3393</v>
          </cell>
        </row>
        <row r="8964">
          <cell r="A8964" t="str">
            <v>SINAPI-I 3406</v>
          </cell>
        </row>
        <row r="8965">
          <cell r="A8965" t="str">
            <v>SINAPI-I 3395</v>
          </cell>
        </row>
        <row r="8966">
          <cell r="A8966" t="str">
            <v>SINAPI-I 3398</v>
          </cell>
        </row>
        <row r="8967">
          <cell r="A8967" t="str">
            <v>SINAPI-I 34379</v>
          </cell>
        </row>
        <row r="8968">
          <cell r="A8968" t="str">
            <v>SINAPI-I 34378</v>
          </cell>
        </row>
        <row r="8969">
          <cell r="A8969" t="str">
            <v>SINAPI-I 34377</v>
          </cell>
        </row>
        <row r="8970">
          <cell r="A8970" t="str">
            <v>SINAPI-I 581</v>
          </cell>
        </row>
        <row r="8971">
          <cell r="A8971" t="str">
            <v>SINAPI-I 40662</v>
          </cell>
        </row>
        <row r="8972">
          <cell r="A8972" t="str">
            <v>SINAPI-I 3437</v>
          </cell>
        </row>
        <row r="8973">
          <cell r="A8973" t="str">
            <v>SINAPI-I 11183</v>
          </cell>
        </row>
        <row r="8974">
          <cell r="A8974" t="str">
            <v>SINAPI-I 11190</v>
          </cell>
        </row>
        <row r="8975">
          <cell r="A8975" t="str">
            <v>SINAPI-I 616</v>
          </cell>
        </row>
        <row r="8976">
          <cell r="A8976" t="str">
            <v>SINAPI-I 615</v>
          </cell>
        </row>
        <row r="8977">
          <cell r="A8977" t="str">
            <v>SINAPI-I 11192</v>
          </cell>
        </row>
        <row r="8978">
          <cell r="A8978" t="str">
            <v>SINAPI-I 11231</v>
          </cell>
        </row>
        <row r="8979">
          <cell r="A8979" t="str">
            <v>SINAPI-I 3428</v>
          </cell>
        </row>
        <row r="8980">
          <cell r="A8980" t="str">
            <v>SINAPI-I 3429</v>
          </cell>
        </row>
        <row r="8981">
          <cell r="A8981" t="str">
            <v>SINAPI-I 34371</v>
          </cell>
        </row>
        <row r="8982">
          <cell r="A8982" t="str">
            <v>SINAPI-I 34370</v>
          </cell>
        </row>
        <row r="8983">
          <cell r="A8983" t="str">
            <v>SINAPI-I 34372</v>
          </cell>
        </row>
        <row r="8984">
          <cell r="A8984" t="str">
            <v>SINAPI-I 34373</v>
          </cell>
        </row>
        <row r="8985">
          <cell r="A8985" t="str">
            <v>SINAPI-I 36896</v>
          </cell>
        </row>
        <row r="8986">
          <cell r="A8986" t="str">
            <v>SINAPI-I 34367</v>
          </cell>
        </row>
        <row r="8987">
          <cell r="A8987" t="str">
            <v>SINAPI-I 36897</v>
          </cell>
        </row>
        <row r="8988">
          <cell r="A8988" t="str">
            <v>SINAPI-I 36884</v>
          </cell>
        </row>
        <row r="8989">
          <cell r="A8989" t="str">
            <v>SINAPI-I 597</v>
          </cell>
        </row>
        <row r="8990">
          <cell r="A8990" t="str">
            <v>SINAPI-I 34369</v>
          </cell>
        </row>
        <row r="8991">
          <cell r="A8991" t="str">
            <v>SINAPI-I 34362</v>
          </cell>
        </row>
        <row r="8992">
          <cell r="A8992" t="str">
            <v>SINAPI-I 34363</v>
          </cell>
        </row>
        <row r="8993">
          <cell r="A8993" t="str">
            <v>SINAPI-I 34364</v>
          </cell>
        </row>
        <row r="8994">
          <cell r="A8994" t="str">
            <v>SINAPI-I 34365</v>
          </cell>
        </row>
        <row r="8995">
          <cell r="A8995" t="str">
            <v>SINAPI-I 11199</v>
          </cell>
        </row>
        <row r="8996">
          <cell r="A8996" t="str">
            <v>SINAPI-I 34801</v>
          </cell>
        </row>
        <row r="8997">
          <cell r="A8997" t="str">
            <v>SINAPI-I 34799</v>
          </cell>
        </row>
        <row r="8998">
          <cell r="A8998" t="str">
            <v>SINAPI-I 622</v>
          </cell>
        </row>
        <row r="8999">
          <cell r="A8999" t="str">
            <v>SINAPI-I 34805</v>
          </cell>
        </row>
        <row r="9000">
          <cell r="A9000" t="str">
            <v>SINAPI-I 34803</v>
          </cell>
        </row>
        <row r="9001">
          <cell r="A9001" t="str">
            <v>SINAPI-I 606</v>
          </cell>
        </row>
        <row r="9002">
          <cell r="A9002" t="str">
            <v>SINAPI-I 11227</v>
          </cell>
        </row>
        <row r="9003">
          <cell r="A9003" t="str">
            <v>SINAPI-I 11193</v>
          </cell>
        </row>
        <row r="9004">
          <cell r="A9004" t="str">
            <v>SINAPI-I 11194</v>
          </cell>
        </row>
        <row r="9005">
          <cell r="A9005" t="str">
            <v>SINAPI-I 605</v>
          </cell>
        </row>
        <row r="9006">
          <cell r="A9006" t="str">
            <v>SINAPI-I 11197</v>
          </cell>
        </row>
        <row r="9007">
          <cell r="A9007" t="str">
            <v>SINAPI-I 40659</v>
          </cell>
        </row>
        <row r="9008">
          <cell r="A9008" t="str">
            <v>SINAPI-I 40660</v>
          </cell>
        </row>
        <row r="9009">
          <cell r="A9009" t="str">
            <v>SINAPI-I 40661</v>
          </cell>
        </row>
        <row r="9010">
          <cell r="A9010" t="str">
            <v>SINAPI-I 3421</v>
          </cell>
        </row>
        <row r="9011">
          <cell r="A9011" t="str">
            <v>SINAPI-I 599</v>
          </cell>
        </row>
        <row r="9012">
          <cell r="A9012" t="str">
            <v>SINAPI-I 34380</v>
          </cell>
        </row>
        <row r="9013">
          <cell r="A9013" t="str">
            <v>SINAPI-I 34381</v>
          </cell>
        </row>
        <row r="9014">
          <cell r="A9014" t="str">
            <v>SINAPI-I 601</v>
          </cell>
        </row>
        <row r="9015">
          <cell r="A9015" t="str">
            <v>SINAPI-I 3423</v>
          </cell>
        </row>
        <row r="9016">
          <cell r="A9016" t="str">
            <v>SINAPI-I 34797</v>
          </cell>
        </row>
        <row r="9017">
          <cell r="A9017" t="str">
            <v>SINAPI-I 624</v>
          </cell>
        </row>
        <row r="9018">
          <cell r="A9018" t="str">
            <v>SINAPI-I 623</v>
          </cell>
        </row>
        <row r="9019">
          <cell r="A9019" t="str">
            <v>SINAPI-I 25964</v>
          </cell>
        </row>
        <row r="9020">
          <cell r="A9020" t="str">
            <v>SINAPI-I 41077</v>
          </cell>
        </row>
        <row r="9021">
          <cell r="A9021" t="str">
            <v>SINAPI-I 20159</v>
          </cell>
        </row>
        <row r="9022">
          <cell r="A9022" t="str">
            <v>SINAPI-I 37963</v>
          </cell>
        </row>
        <row r="9023">
          <cell r="A9023" t="str">
            <v>SINAPI-I 37964</v>
          </cell>
        </row>
        <row r="9024">
          <cell r="A9024" t="str">
            <v>SINAPI-I 37965</v>
          </cell>
        </row>
        <row r="9025">
          <cell r="A9025" t="str">
            <v>SINAPI-I 37966</v>
          </cell>
        </row>
        <row r="9026">
          <cell r="A9026" t="str">
            <v>SINAPI-I 37967</v>
          </cell>
        </row>
        <row r="9027">
          <cell r="A9027" t="str">
            <v>SINAPI-I 37968</v>
          </cell>
        </row>
        <row r="9028">
          <cell r="A9028" t="str">
            <v>SINAPI-I 37969</v>
          </cell>
        </row>
        <row r="9029">
          <cell r="A9029" t="str">
            <v>SINAPI-I 37970</v>
          </cell>
        </row>
        <row r="9030">
          <cell r="A9030" t="str">
            <v>SINAPI-I 21118</v>
          </cell>
        </row>
        <row r="9031">
          <cell r="A9031" t="str">
            <v>SINAPI-I 37956</v>
          </cell>
        </row>
        <row r="9032">
          <cell r="A9032" t="str">
            <v>SINAPI-I 37957</v>
          </cell>
        </row>
        <row r="9033">
          <cell r="A9033" t="str">
            <v>SINAPI-I 37958</v>
          </cell>
        </row>
        <row r="9034">
          <cell r="A9034" t="str">
            <v>SINAPI-I 37959</v>
          </cell>
        </row>
        <row r="9035">
          <cell r="A9035" t="str">
            <v>SINAPI-I 37960</v>
          </cell>
        </row>
        <row r="9036">
          <cell r="A9036" t="str">
            <v>SINAPI-I 37961</v>
          </cell>
        </row>
        <row r="9037">
          <cell r="A9037" t="str">
            <v>SINAPI-I 37962</v>
          </cell>
        </row>
        <row r="9038">
          <cell r="A9038" t="str">
            <v>SINAPI-I 3533</v>
          </cell>
        </row>
        <row r="9039">
          <cell r="A9039" t="str">
            <v>SINAPI-I 3538</v>
          </cell>
        </row>
        <row r="9040">
          <cell r="A9040" t="str">
            <v>SINAPI-I 3497</v>
          </cell>
        </row>
        <row r="9041">
          <cell r="A9041" t="str">
            <v>SINAPI-I 3498</v>
          </cell>
        </row>
        <row r="9042">
          <cell r="A9042" t="str">
            <v>SINAPI-I 3496</v>
          </cell>
        </row>
        <row r="9043">
          <cell r="A9043" t="str">
            <v>SINAPI-I 38429</v>
          </cell>
        </row>
        <row r="9044">
          <cell r="A9044" t="str">
            <v>SINAPI-I 38431</v>
          </cell>
        </row>
        <row r="9045">
          <cell r="A9045" t="str">
            <v>SINAPI-I 38430</v>
          </cell>
        </row>
        <row r="9046">
          <cell r="A9046" t="str">
            <v>SINAPI-I 36348</v>
          </cell>
        </row>
        <row r="9047">
          <cell r="A9047" t="str">
            <v>SINAPI-I 36349</v>
          </cell>
        </row>
        <row r="9048">
          <cell r="A9048" t="str">
            <v>SINAPI-I 38433</v>
          </cell>
        </row>
        <row r="9049">
          <cell r="A9049" t="str">
            <v>SINAPI-I 38440</v>
          </cell>
        </row>
        <row r="9050">
          <cell r="A9050" t="str">
            <v>SINAPI-I 36359</v>
          </cell>
        </row>
        <row r="9051">
          <cell r="A9051" t="str">
            <v>SINAPI-I 36360</v>
          </cell>
        </row>
        <row r="9052">
          <cell r="A9052" t="str">
            <v>SINAPI-I 38434</v>
          </cell>
        </row>
        <row r="9053">
          <cell r="A9053" t="str">
            <v>SINAPI-I 38435</v>
          </cell>
        </row>
        <row r="9054">
          <cell r="A9054" t="str">
            <v>SINAPI-I 38436</v>
          </cell>
        </row>
        <row r="9055">
          <cell r="A9055" t="str">
            <v>SINAPI-I 38437</v>
          </cell>
        </row>
        <row r="9056">
          <cell r="A9056" t="str">
            <v>SINAPI-I 38438</v>
          </cell>
        </row>
        <row r="9057">
          <cell r="A9057" t="str">
            <v>SINAPI-I 38439</v>
          </cell>
        </row>
        <row r="9058">
          <cell r="A9058" t="str">
            <v>SINAPI-I 10836</v>
          </cell>
        </row>
        <row r="9059">
          <cell r="A9059" t="str">
            <v>SINAPI-I 20128</v>
          </cell>
        </row>
        <row r="9060">
          <cell r="A9060" t="str">
            <v>SINAPI-I 20131</v>
          </cell>
        </row>
        <row r="9061">
          <cell r="A9061" t="str">
            <v>SINAPI-I 3521</v>
          </cell>
        </row>
        <row r="9062">
          <cell r="A9062" t="str">
            <v>SINAPI-I 3531</v>
          </cell>
        </row>
        <row r="9063">
          <cell r="A9063" t="str">
            <v>SINAPI-I 3522</v>
          </cell>
        </row>
        <row r="9064">
          <cell r="A9064" t="str">
            <v>SINAPI-I 3527</v>
          </cell>
        </row>
        <row r="9065">
          <cell r="A9065" t="str">
            <v>SINAPI-I 10835</v>
          </cell>
        </row>
        <row r="9066">
          <cell r="A9066" t="str">
            <v>SINAPI-I 3475</v>
          </cell>
        </row>
        <row r="9067">
          <cell r="A9067" t="str">
            <v>SINAPI-I 3485</v>
          </cell>
        </row>
        <row r="9068">
          <cell r="A9068" t="str">
            <v>SINAPI-I 3534</v>
          </cell>
        </row>
        <row r="9069">
          <cell r="A9069" t="str">
            <v>SINAPI-I 3543</v>
          </cell>
        </row>
        <row r="9070">
          <cell r="A9070" t="str">
            <v>SINAPI-I 3482</v>
          </cell>
        </row>
        <row r="9071">
          <cell r="A9071" t="str">
            <v>SINAPI-I 3505</v>
          </cell>
        </row>
        <row r="9072">
          <cell r="A9072" t="str">
            <v>SINAPI-I 3516</v>
          </cell>
        </row>
        <row r="9073">
          <cell r="A9073" t="str">
            <v>SINAPI-I 3517</v>
          </cell>
        </row>
        <row r="9074">
          <cell r="A9074" t="str">
            <v>SINAPI-I 3515</v>
          </cell>
        </row>
        <row r="9075">
          <cell r="A9075" t="str">
            <v>SINAPI-I 20147</v>
          </cell>
        </row>
        <row r="9076">
          <cell r="A9076" t="str">
            <v>SINAPI-I 3524</v>
          </cell>
        </row>
        <row r="9077">
          <cell r="A9077" t="str">
            <v>SINAPI-I 3532</v>
          </cell>
        </row>
        <row r="9078">
          <cell r="A9078" t="str">
            <v>SINAPI-I 3528</v>
          </cell>
        </row>
        <row r="9079">
          <cell r="A9079" t="str">
            <v>SINAPI-I 37952</v>
          </cell>
        </row>
        <row r="9080">
          <cell r="A9080" t="str">
            <v>SINAPI-I 37951</v>
          </cell>
        </row>
        <row r="9081">
          <cell r="A9081" t="str">
            <v>SINAPI-I 3518</v>
          </cell>
        </row>
        <row r="9082">
          <cell r="A9082" t="str">
            <v>SINAPI-I 3519</v>
          </cell>
        </row>
        <row r="9083">
          <cell r="A9083" t="str">
            <v>SINAPI-I 3520</v>
          </cell>
        </row>
        <row r="9084">
          <cell r="A9084" t="str">
            <v>SINAPI-I 37950</v>
          </cell>
        </row>
        <row r="9085">
          <cell r="A9085" t="str">
            <v>SINAPI-I 37949</v>
          </cell>
        </row>
        <row r="9086">
          <cell r="A9086" t="str">
            <v>SINAPI-I 3526</v>
          </cell>
        </row>
        <row r="9087">
          <cell r="A9087" t="str">
            <v>SINAPI-I 3509</v>
          </cell>
        </row>
        <row r="9088">
          <cell r="A9088" t="str">
            <v>SINAPI-I 3530</v>
          </cell>
        </row>
        <row r="9089">
          <cell r="A9089" t="str">
            <v>SINAPI-I 3542</v>
          </cell>
        </row>
        <row r="9090">
          <cell r="A9090" t="str">
            <v>SINAPI-I 3529</v>
          </cell>
        </row>
        <row r="9091">
          <cell r="A9091" t="str">
            <v>SINAPI-I 3536</v>
          </cell>
        </row>
        <row r="9092">
          <cell r="A9092" t="str">
            <v>SINAPI-I 3535</v>
          </cell>
        </row>
        <row r="9093">
          <cell r="A9093" t="str">
            <v>SINAPI-I 3540</v>
          </cell>
        </row>
        <row r="9094">
          <cell r="A9094" t="str">
            <v>SINAPI-I 3539</v>
          </cell>
        </row>
        <row r="9095">
          <cell r="A9095" t="str">
            <v>SINAPI-I 3513</v>
          </cell>
        </row>
        <row r="9096">
          <cell r="A9096" t="str">
            <v>SINAPI-I 3492</v>
          </cell>
        </row>
        <row r="9097">
          <cell r="A9097" t="str">
            <v>SINAPI-I 3491</v>
          </cell>
        </row>
        <row r="9098">
          <cell r="A9098" t="str">
            <v>SINAPI-I 3493</v>
          </cell>
        </row>
        <row r="9099">
          <cell r="A9099" t="str">
            <v>SINAPI-I 12628</v>
          </cell>
        </row>
        <row r="9100">
          <cell r="A9100" t="str">
            <v>SINAPI-I 12629</v>
          </cell>
        </row>
        <row r="9101">
          <cell r="A9101" t="str">
            <v>SINAPI-I 3481</v>
          </cell>
        </row>
        <row r="9102">
          <cell r="A9102" t="str">
            <v>SINAPI-I 3510</v>
          </cell>
        </row>
        <row r="9103">
          <cell r="A9103" t="str">
            <v>SINAPI-I 3508</v>
          </cell>
        </row>
        <row r="9104">
          <cell r="A9104" t="str">
            <v>SINAPI-I 38939</v>
          </cell>
        </row>
        <row r="9105">
          <cell r="A9105" t="str">
            <v>SINAPI-I 38940</v>
          </cell>
        </row>
        <row r="9106">
          <cell r="A9106" t="str">
            <v>SINAPI-I 38941</v>
          </cell>
        </row>
        <row r="9107">
          <cell r="A9107" t="str">
            <v>SINAPI-I 38942</v>
          </cell>
        </row>
        <row r="9108">
          <cell r="A9108" t="str">
            <v>SINAPI-I 38987</v>
          </cell>
        </row>
        <row r="9109">
          <cell r="A9109" t="str">
            <v>SINAPI-I 38988</v>
          </cell>
        </row>
        <row r="9110">
          <cell r="A9110" t="str">
            <v>SINAPI-I 38989</v>
          </cell>
        </row>
        <row r="9111">
          <cell r="A9111" t="str">
            <v>SINAPI-I 38990</v>
          </cell>
        </row>
        <row r="9112">
          <cell r="A9112" t="str">
            <v>SINAPI-I 38991</v>
          </cell>
        </row>
        <row r="9113">
          <cell r="A9113" t="str">
            <v>SINAPI-I 38913</v>
          </cell>
        </row>
        <row r="9114">
          <cell r="A9114" t="str">
            <v>SINAPI-I 38914</v>
          </cell>
        </row>
        <row r="9115">
          <cell r="A9115" t="str">
            <v>SINAPI-I 38915</v>
          </cell>
        </row>
        <row r="9116">
          <cell r="A9116" t="str">
            <v>SINAPI-I 38916</v>
          </cell>
        </row>
        <row r="9117">
          <cell r="A9117" t="str">
            <v>SINAPI-I 39300</v>
          </cell>
        </row>
        <row r="9118">
          <cell r="A9118" t="str">
            <v>SINAPI-I 39301</v>
          </cell>
        </row>
        <row r="9119">
          <cell r="A9119" t="str">
            <v>SINAPI-I 39302</v>
          </cell>
        </row>
        <row r="9120">
          <cell r="A9120" t="str">
            <v>SINAPI-I 39303</v>
          </cell>
        </row>
        <row r="9121">
          <cell r="A9121" t="str">
            <v>SINAPI-I 38923</v>
          </cell>
        </row>
        <row r="9122">
          <cell r="A9122" t="str">
            <v>SINAPI-I 38925</v>
          </cell>
        </row>
        <row r="9123">
          <cell r="A9123" t="str">
            <v>SINAPI-I 38926</v>
          </cell>
        </row>
        <row r="9124">
          <cell r="A9124" t="str">
            <v>SINAPI-I 38927</v>
          </cell>
        </row>
        <row r="9125">
          <cell r="A9125" t="str">
            <v>SINAPI-I 39304</v>
          </cell>
        </row>
        <row r="9126">
          <cell r="A9126" t="str">
            <v>SINAPI-I 38924</v>
          </cell>
        </row>
        <row r="9127">
          <cell r="A9127" t="str">
            <v>SINAPI-I 39305</v>
          </cell>
        </row>
        <row r="9128">
          <cell r="A9128" t="str">
            <v>SINAPI-I 39306</v>
          </cell>
        </row>
        <row r="9129">
          <cell r="A9129" t="str">
            <v>SINAPI-I 38928</v>
          </cell>
        </row>
        <row r="9130">
          <cell r="A9130" t="str">
            <v>SINAPI-I 38929</v>
          </cell>
        </row>
        <row r="9131">
          <cell r="A9131" t="str">
            <v>SINAPI-I 39307</v>
          </cell>
        </row>
        <row r="9132">
          <cell r="A9132" t="str">
            <v>SINAPI-I 38930</v>
          </cell>
        </row>
        <row r="9133">
          <cell r="A9133" t="str">
            <v>SINAPI-I 38931</v>
          </cell>
        </row>
        <row r="9134">
          <cell r="A9134" t="str">
            <v>SINAPI-I 38932</v>
          </cell>
        </row>
        <row r="9135">
          <cell r="A9135" t="str">
            <v>SINAPI-I 38934</v>
          </cell>
        </row>
        <row r="9136">
          <cell r="A9136" t="str">
            <v>SINAPI-I 38935</v>
          </cell>
        </row>
        <row r="9137">
          <cell r="A9137" t="str">
            <v>SINAPI-I 38936</v>
          </cell>
        </row>
        <row r="9138">
          <cell r="A9138" t="str">
            <v>SINAPI-I 38937</v>
          </cell>
        </row>
        <row r="9139">
          <cell r="A9139" t="str">
            <v>SINAPI-I 38938</v>
          </cell>
        </row>
        <row r="9140">
          <cell r="A9140" t="str">
            <v>SINAPI-I 3489</v>
          </cell>
        </row>
        <row r="9141">
          <cell r="A9141" t="str">
            <v>SINAPI-I 20151</v>
          </cell>
        </row>
        <row r="9142">
          <cell r="A9142" t="str">
            <v>SINAPI-I 20152</v>
          </cell>
        </row>
        <row r="9143">
          <cell r="A9143" t="str">
            <v>SINAPI-I 20148</v>
          </cell>
        </row>
        <row r="9144">
          <cell r="A9144" t="str">
            <v>SINAPI-I 20149</v>
          </cell>
        </row>
        <row r="9145">
          <cell r="A9145" t="str">
            <v>SINAPI-I 20150</v>
          </cell>
        </row>
        <row r="9146">
          <cell r="A9146" t="str">
            <v>SINAPI-I 20157</v>
          </cell>
        </row>
        <row r="9147">
          <cell r="A9147" t="str">
            <v>SINAPI-I 20158</v>
          </cell>
        </row>
        <row r="9148">
          <cell r="A9148" t="str">
            <v>SINAPI-I 20154</v>
          </cell>
        </row>
        <row r="9149">
          <cell r="A9149" t="str">
            <v>SINAPI-I 20155</v>
          </cell>
        </row>
        <row r="9150">
          <cell r="A9150" t="str">
            <v>SINAPI-I 20156</v>
          </cell>
        </row>
        <row r="9151">
          <cell r="A9151" t="str">
            <v>SINAPI-I 3512</v>
          </cell>
        </row>
        <row r="9152">
          <cell r="A9152" t="str">
            <v>SINAPI-I 3499</v>
          </cell>
        </row>
        <row r="9153">
          <cell r="A9153" t="str">
            <v>SINAPI-I 3500</v>
          </cell>
        </row>
        <row r="9154">
          <cell r="A9154" t="str">
            <v>SINAPI-I 3501</v>
          </cell>
        </row>
        <row r="9155">
          <cell r="A9155" t="str">
            <v>SINAPI-I 3502</v>
          </cell>
        </row>
        <row r="9156">
          <cell r="A9156" t="str">
            <v>SINAPI-I 3503</v>
          </cell>
        </row>
        <row r="9157">
          <cell r="A9157" t="str">
            <v>SINAPI-I 3477</v>
          </cell>
        </row>
        <row r="9158">
          <cell r="A9158" t="str">
            <v>SINAPI-I 3478</v>
          </cell>
        </row>
        <row r="9159">
          <cell r="A9159" t="str">
            <v>SINAPI-I 3525</v>
          </cell>
        </row>
        <row r="9160">
          <cell r="A9160" t="str">
            <v>SINAPI-I 3511</v>
          </cell>
        </row>
        <row r="9161">
          <cell r="A9161" t="str">
            <v>SINAPI-I 38917</v>
          </cell>
        </row>
        <row r="9162">
          <cell r="A9162" t="str">
            <v>SINAPI-I 38919</v>
          </cell>
        </row>
        <row r="9163">
          <cell r="A9163" t="str">
            <v>SINAPI-I 38922</v>
          </cell>
        </row>
        <row r="9164">
          <cell r="A9164" t="str">
            <v>SINAPI-I 38921</v>
          </cell>
        </row>
        <row r="9165">
          <cell r="A9165" t="str">
            <v>SINAPI-I 38918</v>
          </cell>
        </row>
        <row r="9166">
          <cell r="A9166" t="str">
            <v>SINAPI-I 38920</v>
          </cell>
        </row>
        <row r="9167">
          <cell r="A9167" t="str">
            <v>SINAPI-I 3104</v>
          </cell>
        </row>
        <row r="9168">
          <cell r="A9168" t="str">
            <v>SINAPI-I 12032</v>
          </cell>
        </row>
        <row r="9169">
          <cell r="A9169" t="str">
            <v>SINAPI-I 12030</v>
          </cell>
        </row>
        <row r="9170">
          <cell r="A9170" t="str">
            <v>SINAPI-I 10908</v>
          </cell>
        </row>
        <row r="9171">
          <cell r="A9171" t="str">
            <v>SINAPI-I 10909</v>
          </cell>
        </row>
        <row r="9172">
          <cell r="A9172" t="str">
            <v>SINAPI-I 3669</v>
          </cell>
        </row>
        <row r="9173">
          <cell r="A9173" t="str">
            <v>SINAPI-I 20138</v>
          </cell>
        </row>
        <row r="9174">
          <cell r="A9174" t="str">
            <v>SINAPI-I 20139</v>
          </cell>
        </row>
        <row r="9175">
          <cell r="A9175" t="str">
            <v>SINAPI-I 3668</v>
          </cell>
        </row>
        <row r="9176">
          <cell r="A9176" t="str">
            <v>SINAPI-I 3656</v>
          </cell>
        </row>
        <row r="9177">
          <cell r="A9177" t="str">
            <v>SINAPI-I 10911</v>
          </cell>
        </row>
        <row r="9178">
          <cell r="A9178" t="str">
            <v>SINAPI-I 3654</v>
          </cell>
        </row>
        <row r="9179">
          <cell r="A9179" t="str">
            <v>SINAPI-I 3664</v>
          </cell>
        </row>
        <row r="9180">
          <cell r="A9180" t="str">
            <v>SINAPI-I 3657</v>
          </cell>
        </row>
        <row r="9181">
          <cell r="A9181" t="str">
            <v>SINAPI-I 12625</v>
          </cell>
        </row>
        <row r="9182">
          <cell r="A9182" t="str">
            <v>SINAPI-I 20136</v>
          </cell>
        </row>
        <row r="9183">
          <cell r="A9183" t="str">
            <v>SINAPI-I 20144</v>
          </cell>
        </row>
        <row r="9184">
          <cell r="A9184" t="str">
            <v>SINAPI-I 20143</v>
          </cell>
        </row>
        <row r="9185">
          <cell r="A9185" t="str">
            <v>SINAPI-I 20145</v>
          </cell>
        </row>
        <row r="9186">
          <cell r="A9186" t="str">
            <v>SINAPI-I 20146</v>
          </cell>
        </row>
        <row r="9187">
          <cell r="A9187" t="str">
            <v>SINAPI-I 20140</v>
          </cell>
        </row>
        <row r="9188">
          <cell r="A9188" t="str">
            <v>SINAPI-I 20141</v>
          </cell>
        </row>
        <row r="9189">
          <cell r="A9189" t="str">
            <v>SINAPI-I 20142</v>
          </cell>
        </row>
        <row r="9190">
          <cell r="A9190" t="str">
            <v>SINAPI-I 3659</v>
          </cell>
        </row>
        <row r="9191">
          <cell r="A9191" t="str">
            <v>SINAPI-I 3660</v>
          </cell>
        </row>
        <row r="9192">
          <cell r="A9192" t="str">
            <v>SINAPI-I 3662</v>
          </cell>
        </row>
        <row r="9193">
          <cell r="A9193" t="str">
            <v>SINAPI-I 3661</v>
          </cell>
        </row>
        <row r="9194">
          <cell r="A9194" t="str">
            <v>SINAPI-I 3658</v>
          </cell>
        </row>
        <row r="9195">
          <cell r="A9195" t="str">
            <v>SINAPI-I 3670</v>
          </cell>
        </row>
        <row r="9196">
          <cell r="A9196" t="str">
            <v>SINAPI-I 3666</v>
          </cell>
        </row>
        <row r="9197">
          <cell r="A9197" t="str">
            <v>SINAPI-I 14157</v>
          </cell>
        </row>
        <row r="9198">
          <cell r="A9198" t="str">
            <v>SINAPI-I 3653</v>
          </cell>
        </row>
        <row r="9199">
          <cell r="A9199" t="str">
            <v>SINAPI-I 3649</v>
          </cell>
        </row>
        <row r="9200">
          <cell r="A9200" t="str">
            <v>SINAPI-I 42696</v>
          </cell>
        </row>
        <row r="9201">
          <cell r="A9201" t="str">
            <v>SINAPI-I 42697</v>
          </cell>
        </row>
        <row r="9202">
          <cell r="A9202" t="str">
            <v>SINAPI-I 42698</v>
          </cell>
        </row>
        <row r="9203">
          <cell r="A9203" t="str">
            <v>SINAPI-I 39875</v>
          </cell>
        </row>
        <row r="9204">
          <cell r="A9204" t="str">
            <v>SINAPI-I 39876</v>
          </cell>
        </row>
        <row r="9205">
          <cell r="A9205" t="str">
            <v>SINAPI-I 39877</v>
          </cell>
        </row>
        <row r="9206">
          <cell r="A9206" t="str">
            <v>SINAPI-I 39878</v>
          </cell>
        </row>
        <row r="9207">
          <cell r="A9207" t="str">
            <v>SINAPI-I 39872</v>
          </cell>
        </row>
        <row r="9208">
          <cell r="A9208" t="str">
            <v>SINAPI-I 39873</v>
          </cell>
        </row>
        <row r="9209">
          <cell r="A9209" t="str">
            <v>SINAPI-I 39874</v>
          </cell>
        </row>
        <row r="9210">
          <cell r="A9210" t="str">
            <v>SINAPI-I 3674</v>
          </cell>
        </row>
        <row r="9211">
          <cell r="A9211" t="str">
            <v>SINAPI-I 3681</v>
          </cell>
        </row>
        <row r="9212">
          <cell r="A9212" t="str">
            <v>SINAPI-I 3676</v>
          </cell>
        </row>
        <row r="9213">
          <cell r="A9213" t="str">
            <v>SINAPI-I 3679</v>
          </cell>
        </row>
        <row r="9214">
          <cell r="A9214" t="str">
            <v>SINAPI-I 3672</v>
          </cell>
        </row>
        <row r="9215">
          <cell r="A9215" t="str">
            <v>SINAPI-I 3671</v>
          </cell>
        </row>
        <row r="9216">
          <cell r="A9216" t="str">
            <v>SINAPI-I 3673</v>
          </cell>
        </row>
        <row r="9217">
          <cell r="A9217" t="str">
            <v>SINAPI-I 38394</v>
          </cell>
        </row>
        <row r="9218">
          <cell r="A9218" t="str">
            <v>SINAPI-I 3729</v>
          </cell>
        </row>
        <row r="9219">
          <cell r="A9219" t="str">
            <v>SINAPI-I 39357</v>
          </cell>
        </row>
        <row r="9220">
          <cell r="A9220" t="str">
            <v>SINAPI-I 39358</v>
          </cell>
        </row>
        <row r="9221">
          <cell r="A9221" t="str">
            <v>SINAPI-I 39356</v>
          </cell>
        </row>
        <row r="9222">
          <cell r="A9222" t="str">
            <v>SINAPI-I 39355</v>
          </cell>
        </row>
        <row r="9223">
          <cell r="A9223" t="str">
            <v>SINAPI-I 39353</v>
          </cell>
        </row>
        <row r="9224">
          <cell r="A9224" t="str">
            <v>SINAPI-I 39354</v>
          </cell>
        </row>
        <row r="9225">
          <cell r="A9225" t="str">
            <v>SINAPI-I 39398</v>
          </cell>
        </row>
        <row r="9226">
          <cell r="A9226" t="str">
            <v>SINAPI-I 13343</v>
          </cell>
        </row>
        <row r="9227">
          <cell r="A9227" t="str">
            <v>SINAPI-I 12118</v>
          </cell>
        </row>
        <row r="9228">
          <cell r="A9228" t="str">
            <v>SINAPI-I 39482</v>
          </cell>
        </row>
        <row r="9229">
          <cell r="A9229" t="str">
            <v>SINAPI-I 39486</v>
          </cell>
        </row>
        <row r="9230">
          <cell r="A9230" t="str">
            <v>SINAPI-I 39483</v>
          </cell>
        </row>
        <row r="9231">
          <cell r="A9231" t="str">
            <v>SINAPI-I 39487</v>
          </cell>
        </row>
        <row r="9232">
          <cell r="A9232" t="str">
            <v>SINAPI-I 39484</v>
          </cell>
        </row>
        <row r="9233">
          <cell r="A9233" t="str">
            <v>SINAPI-I 39488</v>
          </cell>
        </row>
        <row r="9234">
          <cell r="A9234" t="str">
            <v>SINAPI-I 39485</v>
          </cell>
        </row>
        <row r="9235">
          <cell r="A9235" t="str">
            <v>SINAPI-I 39489</v>
          </cell>
        </row>
        <row r="9236">
          <cell r="A9236" t="str">
            <v>SINAPI-I 39494</v>
          </cell>
        </row>
        <row r="9237">
          <cell r="A9237" t="str">
            <v>SINAPI-I 39490</v>
          </cell>
        </row>
        <row r="9238">
          <cell r="A9238" t="str">
            <v>SINAPI-I 39495</v>
          </cell>
        </row>
        <row r="9239">
          <cell r="A9239" t="str">
            <v>SINAPI-I 39491</v>
          </cell>
        </row>
        <row r="9240">
          <cell r="A9240" t="str">
            <v>SINAPI-I 39496</v>
          </cell>
        </row>
        <row r="9241">
          <cell r="A9241" t="str">
            <v>SINAPI-I 39492</v>
          </cell>
        </row>
        <row r="9242">
          <cell r="A9242" t="str">
            <v>SINAPI-I 39497</v>
          </cell>
        </row>
        <row r="9243">
          <cell r="A9243" t="str">
            <v>SINAPI-I 39493</v>
          </cell>
        </row>
        <row r="9244">
          <cell r="A9244" t="str">
            <v>SINAPI-I 39500</v>
          </cell>
        </row>
        <row r="9245">
          <cell r="A9245" t="str">
            <v>SINAPI-I 39498</v>
          </cell>
        </row>
        <row r="9246">
          <cell r="A9246" t="str">
            <v>SINAPI-I 39501</v>
          </cell>
        </row>
        <row r="9247">
          <cell r="A9247" t="str">
            <v>SINAPI-I 39499</v>
          </cell>
        </row>
        <row r="9248">
          <cell r="A9248" t="str">
            <v>SINAPI-I 3733</v>
          </cell>
        </row>
        <row r="9249">
          <cell r="A9249" t="str">
            <v>SINAPI-I 3731</v>
          </cell>
        </row>
        <row r="9250">
          <cell r="A9250" t="str">
            <v>SINAPI-I 38137</v>
          </cell>
        </row>
        <row r="9251">
          <cell r="A9251" t="str">
            <v>SINAPI-I 38135</v>
          </cell>
        </row>
        <row r="9252">
          <cell r="A9252" t="str">
            <v>SINAPI-I 38138</v>
          </cell>
        </row>
        <row r="9253">
          <cell r="A9253" t="str">
            <v>SINAPI-I 3736</v>
          </cell>
        </row>
        <row r="9254">
          <cell r="A9254" t="str">
            <v>SINAPI-I 3741</v>
          </cell>
        </row>
        <row r="9255">
          <cell r="A9255" t="str">
            <v>SINAPI-I 3745</v>
          </cell>
        </row>
        <row r="9256">
          <cell r="A9256" t="str">
            <v>SINAPI-I 3743</v>
          </cell>
        </row>
        <row r="9257">
          <cell r="A9257" t="str">
            <v>SINAPI-I 3744</v>
          </cell>
        </row>
        <row r="9258">
          <cell r="A9258" t="str">
            <v>SINAPI-I 3739</v>
          </cell>
        </row>
        <row r="9259">
          <cell r="A9259" t="str">
            <v>SINAPI-I 3737</v>
          </cell>
        </row>
        <row r="9260">
          <cell r="A9260" t="str">
            <v>SINAPI-I 3738</v>
          </cell>
        </row>
        <row r="9261">
          <cell r="A9261" t="str">
            <v>SINAPI-I 3747</v>
          </cell>
        </row>
        <row r="9262">
          <cell r="A9262" t="str">
            <v>SINAPI-I 11649</v>
          </cell>
        </row>
        <row r="9263">
          <cell r="A9263" t="str">
            <v>SINAPI-I 11650</v>
          </cell>
        </row>
        <row r="9264">
          <cell r="A9264" t="str">
            <v>SINAPI-I 3742</v>
          </cell>
        </row>
        <row r="9265">
          <cell r="A9265" t="str">
            <v>SINAPI-I 3746</v>
          </cell>
        </row>
        <row r="9266">
          <cell r="A9266" t="str">
            <v>SINAPI-I 21106</v>
          </cell>
        </row>
        <row r="9267">
          <cell r="A9267" t="str">
            <v>SINAPI-I 3755</v>
          </cell>
        </row>
        <row r="9268">
          <cell r="A9268" t="str">
            <v>SINAPI-I 3750</v>
          </cell>
        </row>
        <row r="9269">
          <cell r="A9269" t="str">
            <v>SINAPI-I 3756</v>
          </cell>
        </row>
        <row r="9270">
          <cell r="A9270" t="str">
            <v>SINAPI-I 39377</v>
          </cell>
        </row>
        <row r="9271">
          <cell r="A9271" t="str">
            <v>SINAPI-I 38191</v>
          </cell>
        </row>
        <row r="9272">
          <cell r="A9272" t="str">
            <v>SINAPI-I 39381</v>
          </cell>
        </row>
        <row r="9273">
          <cell r="A9273" t="str">
            <v>SINAPI-I 38780</v>
          </cell>
        </row>
        <row r="9274">
          <cell r="A9274" t="str">
            <v>SINAPI-I 38781</v>
          </cell>
        </row>
        <row r="9275">
          <cell r="A9275" t="str">
            <v>SINAPI-I 38192</v>
          </cell>
        </row>
        <row r="9276">
          <cell r="A9276" t="str">
            <v>SINAPI-I 3753</v>
          </cell>
        </row>
        <row r="9277">
          <cell r="A9277" t="str">
            <v>SINAPI-I 38782</v>
          </cell>
        </row>
        <row r="9278">
          <cell r="A9278" t="str">
            <v>SINAPI-I 38778</v>
          </cell>
        </row>
        <row r="9279">
          <cell r="A9279" t="str">
            <v>SINAPI-I 38779</v>
          </cell>
        </row>
        <row r="9280">
          <cell r="A9280" t="str">
            <v>SINAPI-I 39388</v>
          </cell>
        </row>
        <row r="9281">
          <cell r="A9281" t="str">
            <v>SINAPI-I 39387</v>
          </cell>
        </row>
        <row r="9282">
          <cell r="A9282" t="str">
            <v>SINAPI-I 39386</v>
          </cell>
        </row>
        <row r="9283">
          <cell r="A9283" t="str">
            <v>SINAPI-I 38194</v>
          </cell>
        </row>
        <row r="9284">
          <cell r="A9284" t="str">
            <v>SINAPI-I 38193</v>
          </cell>
        </row>
        <row r="9285">
          <cell r="A9285" t="str">
            <v>SINAPI-I 12216</v>
          </cell>
        </row>
        <row r="9286">
          <cell r="A9286" t="str">
            <v>SINAPI-I 3757</v>
          </cell>
        </row>
        <row r="9287">
          <cell r="A9287" t="str">
            <v>SINAPI-I 3758</v>
          </cell>
        </row>
        <row r="9288">
          <cell r="A9288" t="str">
            <v>SINAPI-I 12214</v>
          </cell>
        </row>
        <row r="9289">
          <cell r="A9289" t="str">
            <v>SINAPI-I 3749</v>
          </cell>
        </row>
        <row r="9290">
          <cell r="A9290" t="str">
            <v>SINAPI-I 3751</v>
          </cell>
        </row>
        <row r="9291">
          <cell r="A9291" t="str">
            <v>SINAPI-I 39376</v>
          </cell>
        </row>
        <row r="9292">
          <cell r="A9292" t="str">
            <v>SINAPI-I 3752</v>
          </cell>
        </row>
        <row r="9293">
          <cell r="A9293" t="str">
            <v>SINAPI-I 746</v>
          </cell>
        </row>
        <row r="9294">
          <cell r="A9294" t="str">
            <v>SINAPI-I 36521</v>
          </cell>
        </row>
        <row r="9295">
          <cell r="A9295" t="str">
            <v>SINAPI-I 36794</v>
          </cell>
        </row>
        <row r="9296">
          <cell r="A9296" t="str">
            <v>SINAPI-I 10426</v>
          </cell>
        </row>
        <row r="9297">
          <cell r="A9297" t="str">
            <v>SINAPI-I 10425</v>
          </cell>
        </row>
        <row r="9298">
          <cell r="A9298" t="str">
            <v>SINAPI-I 10431</v>
          </cell>
        </row>
        <row r="9299">
          <cell r="A9299" t="str">
            <v>SINAPI-I 10429</v>
          </cell>
        </row>
        <row r="9300">
          <cell r="A9300" t="str">
            <v>SINAPI-I 20269</v>
          </cell>
        </row>
        <row r="9301">
          <cell r="A9301" t="str">
            <v>SINAPI-I 20270</v>
          </cell>
        </row>
        <row r="9302">
          <cell r="A9302" t="str">
            <v>SINAPI-I 11696</v>
          </cell>
        </row>
        <row r="9303">
          <cell r="A9303" t="str">
            <v>SINAPI-I 10427</v>
          </cell>
        </row>
        <row r="9304">
          <cell r="A9304" t="str">
            <v>SINAPI-I 10428</v>
          </cell>
        </row>
        <row r="9305">
          <cell r="A9305" t="str">
            <v>SINAPI-I 2354</v>
          </cell>
        </row>
        <row r="9306">
          <cell r="A9306" t="str">
            <v>SINAPI-I 40932</v>
          </cell>
        </row>
        <row r="9307">
          <cell r="A9307" t="str">
            <v>SINAPI-I 10853</v>
          </cell>
        </row>
        <row r="9308">
          <cell r="A9308" t="str">
            <v>SINAPI-I 5093</v>
          </cell>
        </row>
        <row r="9309">
          <cell r="A9309" t="str">
            <v>SINAPI-I 37768</v>
          </cell>
        </row>
        <row r="9310">
          <cell r="A9310" t="str">
            <v>SINAPI-I 37773</v>
          </cell>
        </row>
        <row r="9311">
          <cell r="A9311" t="str">
            <v>SINAPI-I 37769</v>
          </cell>
        </row>
        <row r="9312">
          <cell r="A9312" t="str">
            <v>SINAPI-I 37770</v>
          </cell>
        </row>
        <row r="9313">
          <cell r="A9313" t="str">
            <v>SINAPI-I 38382</v>
          </cell>
        </row>
        <row r="9314">
          <cell r="A9314" t="str">
            <v>SINAPI-I 6091</v>
          </cell>
        </row>
        <row r="9315">
          <cell r="A9315" t="str">
            <v>SINAPI-I 38383</v>
          </cell>
        </row>
        <row r="9316">
          <cell r="A9316" t="str">
            <v>SINAPI-I 3768</v>
          </cell>
        </row>
        <row r="9317">
          <cell r="A9317" t="str">
            <v>SINAPI-I 3767</v>
          </cell>
        </row>
        <row r="9318">
          <cell r="A9318" t="str">
            <v>SINAPI-I 13192</v>
          </cell>
        </row>
        <row r="9319">
          <cell r="A9319" t="str">
            <v>SINAPI-I 38413</v>
          </cell>
        </row>
        <row r="9320">
          <cell r="A9320" t="str">
            <v>SINAPI-I 42440</v>
          </cell>
        </row>
        <row r="9321">
          <cell r="A9321" t="str">
            <v>SINAPI-I 20193</v>
          </cell>
        </row>
        <row r="9322">
          <cell r="A9322" t="str">
            <v>SINAPI-I 10527</v>
          </cell>
        </row>
        <row r="9323">
          <cell r="A9323" t="str">
            <v>SINAPI-I 41805</v>
          </cell>
        </row>
        <row r="9324">
          <cell r="A9324" t="str">
            <v>SINAPI-I 40271</v>
          </cell>
        </row>
        <row r="9325">
          <cell r="A9325" t="str">
            <v>SINAPI-I 40287</v>
          </cell>
        </row>
        <row r="9326">
          <cell r="A9326" t="str">
            <v>SINAPI-I 40295</v>
          </cell>
        </row>
        <row r="9327">
          <cell r="A9327" t="str">
            <v>SINAPI-I 745</v>
          </cell>
        </row>
        <row r="9328">
          <cell r="A9328" t="str">
            <v>SINAPI-I 4084</v>
          </cell>
        </row>
        <row r="9329">
          <cell r="A9329" t="str">
            <v>SINAPI-I 743</v>
          </cell>
        </row>
        <row r="9330">
          <cell r="A9330" t="str">
            <v>SINAPI-I 40293</v>
          </cell>
        </row>
        <row r="9331">
          <cell r="A9331" t="str">
            <v>SINAPI-I 40294</v>
          </cell>
        </row>
        <row r="9332">
          <cell r="A9332" t="str">
            <v>SINAPI-I 4085</v>
          </cell>
        </row>
        <row r="9333">
          <cell r="A9333" t="str">
            <v>SINAPI-I 10775</v>
          </cell>
        </row>
        <row r="9334">
          <cell r="A9334" t="str">
            <v>SINAPI-I 10776</v>
          </cell>
        </row>
        <row r="9335">
          <cell r="A9335" t="str">
            <v>SINAPI-I 10779</v>
          </cell>
        </row>
        <row r="9336">
          <cell r="A9336" t="str">
            <v>SINAPI-I 10777</v>
          </cell>
        </row>
        <row r="9337">
          <cell r="A9337" t="str">
            <v>SINAPI-I 10778</v>
          </cell>
        </row>
        <row r="9338">
          <cell r="A9338" t="str">
            <v>SINAPI-I 40339</v>
          </cell>
        </row>
        <row r="9339">
          <cell r="A9339" t="str">
            <v>SINAPI-I 3355</v>
          </cell>
        </row>
        <row r="9340">
          <cell r="A9340" t="str">
            <v>SINAPI-I 39814</v>
          </cell>
        </row>
        <row r="9341">
          <cell r="A9341" t="str">
            <v>SINAPI-I 10749</v>
          </cell>
        </row>
        <row r="9342">
          <cell r="A9342" t="str">
            <v>SINAPI-I 40290</v>
          </cell>
        </row>
        <row r="9343">
          <cell r="A9343" t="str">
            <v>SINAPI-I 7252</v>
          </cell>
        </row>
        <row r="9344">
          <cell r="A9344" t="str">
            <v>SINAPI-I 4778</v>
          </cell>
        </row>
        <row r="9345">
          <cell r="A9345" t="str">
            <v>SINAPI-I 4780</v>
          </cell>
        </row>
        <row r="9346">
          <cell r="A9346" t="str">
            <v>SINAPI-I 10809</v>
          </cell>
        </row>
        <row r="9347">
          <cell r="A9347" t="str">
            <v>SINAPI-I 10811</v>
          </cell>
        </row>
        <row r="9348">
          <cell r="A9348" t="str">
            <v>SINAPI-I 7247</v>
          </cell>
        </row>
        <row r="9349">
          <cell r="A9349" t="str">
            <v>SINAPI-I 40291</v>
          </cell>
        </row>
        <row r="9350">
          <cell r="A9350" t="str">
            <v>SINAPI-I 40275</v>
          </cell>
        </row>
        <row r="9351">
          <cell r="A9351" t="str">
            <v>SINAPI-I 3777</v>
          </cell>
        </row>
        <row r="9352">
          <cell r="A9352" t="str">
            <v>SINAPI-I 43067</v>
          </cell>
        </row>
        <row r="9353">
          <cell r="A9353" t="str">
            <v>SINAPI-I 3779</v>
          </cell>
        </row>
        <row r="9354">
          <cell r="A9354" t="str">
            <v>SINAPI-I 3798</v>
          </cell>
        </row>
        <row r="9355">
          <cell r="A9355" t="str">
            <v>SINAPI-I 38769</v>
          </cell>
        </row>
        <row r="9356">
          <cell r="A9356" t="str">
            <v>SINAPI-I 39510</v>
          </cell>
        </row>
        <row r="9357">
          <cell r="A9357" t="str">
            <v>SINAPI-I 38776</v>
          </cell>
        </row>
        <row r="9358">
          <cell r="A9358" t="str">
            <v>SINAPI-I 38774</v>
          </cell>
        </row>
        <row r="9359">
          <cell r="A9359" t="str">
            <v>SINAPI-I 42977</v>
          </cell>
        </row>
        <row r="9360">
          <cell r="A9360" t="str">
            <v>SINAPI-I 38889</v>
          </cell>
        </row>
        <row r="9361">
          <cell r="A9361" t="str">
            <v>SINAPI-I 38784</v>
          </cell>
        </row>
        <row r="9362">
          <cell r="A9362" t="str">
            <v>SINAPI-I 3788</v>
          </cell>
        </row>
        <row r="9363">
          <cell r="A9363" t="str">
            <v>SINAPI-I 12230</v>
          </cell>
        </row>
        <row r="9364">
          <cell r="A9364" t="str">
            <v>SINAPI-I 3780</v>
          </cell>
        </row>
        <row r="9365">
          <cell r="A9365" t="str">
            <v>SINAPI-I 12231</v>
          </cell>
        </row>
        <row r="9366">
          <cell r="A9366" t="str">
            <v>SINAPI-I 3811</v>
          </cell>
        </row>
        <row r="9367">
          <cell r="A9367" t="str">
            <v>SINAPI-I 12232</v>
          </cell>
        </row>
        <row r="9368">
          <cell r="A9368" t="str">
            <v>SINAPI-I 3799</v>
          </cell>
        </row>
        <row r="9369">
          <cell r="A9369" t="str">
            <v>SINAPI-I 12239</v>
          </cell>
        </row>
        <row r="9370">
          <cell r="A9370" t="str">
            <v>SINAPI-I 38773</v>
          </cell>
        </row>
        <row r="9371">
          <cell r="A9371" t="str">
            <v>SINAPI-I 12271</v>
          </cell>
        </row>
        <row r="9372">
          <cell r="A9372" t="str">
            <v>SINAPI-I 38785</v>
          </cell>
        </row>
        <row r="9373">
          <cell r="A9373" t="str">
            <v>SINAPI-I 38786</v>
          </cell>
        </row>
        <row r="9374">
          <cell r="A9374" t="str">
            <v>SINAPI-I 39385</v>
          </cell>
        </row>
        <row r="9375">
          <cell r="A9375" t="str">
            <v>SINAPI-I 39389</v>
          </cell>
        </row>
        <row r="9376">
          <cell r="A9376" t="str">
            <v>SINAPI-I 39390</v>
          </cell>
        </row>
        <row r="9377">
          <cell r="A9377" t="str">
            <v>SINAPI-I 39391</v>
          </cell>
        </row>
        <row r="9378">
          <cell r="A9378" t="str">
            <v>SINAPI-I 3803</v>
          </cell>
        </row>
        <row r="9379">
          <cell r="A9379" t="str">
            <v>SINAPI-I 38770</v>
          </cell>
        </row>
        <row r="9380">
          <cell r="A9380" t="str">
            <v>SINAPI-I 12267</v>
          </cell>
        </row>
        <row r="9381">
          <cell r="A9381" t="str">
            <v>SINAPI-I 43068</v>
          </cell>
        </row>
        <row r="9382">
          <cell r="A9382" t="str">
            <v>SINAPI-I 12266</v>
          </cell>
        </row>
        <row r="9383">
          <cell r="A9383" t="str">
            <v>SINAPI-I 39378</v>
          </cell>
        </row>
        <row r="9384">
          <cell r="A9384" t="str">
            <v>SINAPI-I 43543</v>
          </cell>
        </row>
        <row r="9385">
          <cell r="A9385" t="str">
            <v>SINAPI-I 38775</v>
          </cell>
        </row>
        <row r="9386">
          <cell r="A9386" t="str">
            <v>SINAPI-I 21119</v>
          </cell>
        </row>
        <row r="9387">
          <cell r="A9387" t="str">
            <v>SINAPI-I 37974</v>
          </cell>
        </row>
        <row r="9388">
          <cell r="A9388" t="str">
            <v>SINAPI-I 37975</v>
          </cell>
        </row>
        <row r="9389">
          <cell r="A9389" t="str">
            <v>SINAPI-I 37976</v>
          </cell>
        </row>
        <row r="9390">
          <cell r="A9390" t="str">
            <v>SINAPI-I 37977</v>
          </cell>
        </row>
        <row r="9391">
          <cell r="A9391" t="str">
            <v>SINAPI-I 37978</v>
          </cell>
        </row>
        <row r="9392">
          <cell r="A9392" t="str">
            <v>SINAPI-I 37979</v>
          </cell>
        </row>
        <row r="9393">
          <cell r="A9393" t="str">
            <v>SINAPI-I 37980</v>
          </cell>
        </row>
        <row r="9394">
          <cell r="A9394" t="str">
            <v>SINAPI-I 36147</v>
          </cell>
        </row>
        <row r="9395">
          <cell r="A9395" t="str">
            <v>SINAPI-I 12731</v>
          </cell>
        </row>
        <row r="9396">
          <cell r="A9396" t="str">
            <v>SINAPI-I 12723</v>
          </cell>
        </row>
        <row r="9397">
          <cell r="A9397" t="str">
            <v>SINAPI-I 12724</v>
          </cell>
        </row>
        <row r="9398">
          <cell r="A9398" t="str">
            <v>SINAPI-I 12725</v>
          </cell>
        </row>
        <row r="9399">
          <cell r="A9399" t="str">
            <v>SINAPI-I 12726</v>
          </cell>
        </row>
        <row r="9400">
          <cell r="A9400" t="str">
            <v>SINAPI-I 12727</v>
          </cell>
        </row>
        <row r="9401">
          <cell r="A9401" t="str">
            <v>SINAPI-I 12728</v>
          </cell>
        </row>
        <row r="9402">
          <cell r="A9402" t="str">
            <v>SINAPI-I 12729</v>
          </cell>
        </row>
        <row r="9403">
          <cell r="A9403" t="str">
            <v>SINAPI-I 12730</v>
          </cell>
        </row>
        <row r="9404">
          <cell r="A9404" t="str">
            <v>SINAPI-I 3840</v>
          </cell>
        </row>
        <row r="9405">
          <cell r="A9405" t="str">
            <v>SINAPI-I 3838</v>
          </cell>
        </row>
        <row r="9406">
          <cell r="A9406" t="str">
            <v>SINAPI-I 3844</v>
          </cell>
        </row>
        <row r="9407">
          <cell r="A9407" t="str">
            <v>SINAPI-I 3839</v>
          </cell>
        </row>
        <row r="9408">
          <cell r="A9408" t="str">
            <v>SINAPI-I 3843</v>
          </cell>
        </row>
        <row r="9409">
          <cell r="A9409" t="str">
            <v>SINAPI-I 3900</v>
          </cell>
        </row>
        <row r="9410">
          <cell r="A9410" t="str">
            <v>SINAPI-I 3846</v>
          </cell>
        </row>
        <row r="9411">
          <cell r="A9411" t="str">
            <v>SINAPI-I 3886</v>
          </cell>
        </row>
        <row r="9412">
          <cell r="A9412" t="str">
            <v>SINAPI-I 3854</v>
          </cell>
        </row>
        <row r="9413">
          <cell r="A9413" t="str">
            <v>SINAPI-I 3873</v>
          </cell>
        </row>
        <row r="9414">
          <cell r="A9414" t="str">
            <v>SINAPI-I 38021</v>
          </cell>
        </row>
        <row r="9415">
          <cell r="A9415" t="str">
            <v>SINAPI-I 3847</v>
          </cell>
        </row>
        <row r="9416">
          <cell r="A9416" t="str">
            <v>SINAPI-I 38022</v>
          </cell>
        </row>
        <row r="9417">
          <cell r="A9417" t="str">
            <v>SINAPI-I 3833</v>
          </cell>
        </row>
        <row r="9418">
          <cell r="A9418" t="str">
            <v>SINAPI-I 3835</v>
          </cell>
        </row>
        <row r="9419">
          <cell r="A9419" t="str">
            <v>SINAPI-I 3836</v>
          </cell>
        </row>
        <row r="9420">
          <cell r="A9420" t="str">
            <v>SINAPI-I 3830</v>
          </cell>
        </row>
        <row r="9421">
          <cell r="A9421" t="str">
            <v>SINAPI-I 3831</v>
          </cell>
        </row>
        <row r="9422">
          <cell r="A9422" t="str">
            <v>SINAPI-I 37981</v>
          </cell>
        </row>
        <row r="9423">
          <cell r="A9423" t="str">
            <v>SINAPI-I 37982</v>
          </cell>
        </row>
        <row r="9424">
          <cell r="A9424" t="str">
            <v>SINAPI-I 37983</v>
          </cell>
        </row>
        <row r="9425">
          <cell r="A9425" t="str">
            <v>SINAPI-I 37984</v>
          </cell>
        </row>
        <row r="9426">
          <cell r="A9426" t="str">
            <v>SINAPI-I 37985</v>
          </cell>
        </row>
        <row r="9427">
          <cell r="A9427" t="str">
            <v>SINAPI-I 3826</v>
          </cell>
        </row>
        <row r="9428">
          <cell r="A9428" t="str">
            <v>SINAPI-I 3825</v>
          </cell>
        </row>
        <row r="9429">
          <cell r="A9429" t="str">
            <v>SINAPI-I 3827</v>
          </cell>
        </row>
        <row r="9430">
          <cell r="A9430" t="str">
            <v>SINAPI-I 20165</v>
          </cell>
        </row>
        <row r="9431">
          <cell r="A9431" t="str">
            <v>SINAPI-I 20166</v>
          </cell>
        </row>
        <row r="9432">
          <cell r="A9432" t="str">
            <v>SINAPI-I 20164</v>
          </cell>
        </row>
        <row r="9433">
          <cell r="A9433" t="str">
            <v>SINAPI-I 3893</v>
          </cell>
        </row>
        <row r="9434">
          <cell r="A9434" t="str">
            <v>SINAPI-I 3848</v>
          </cell>
        </row>
        <row r="9435">
          <cell r="A9435" t="str">
            <v>SINAPI-I 3895</v>
          </cell>
        </row>
        <row r="9436">
          <cell r="A9436" t="str">
            <v>SINAPI-I 12404</v>
          </cell>
        </row>
        <row r="9437">
          <cell r="A9437" t="str">
            <v>SINAPI-I 3939</v>
          </cell>
        </row>
        <row r="9438">
          <cell r="A9438" t="str">
            <v>SINAPI-I 3911</v>
          </cell>
        </row>
        <row r="9439">
          <cell r="A9439" t="str">
            <v>SINAPI-I 3908</v>
          </cell>
        </row>
        <row r="9440">
          <cell r="A9440" t="str">
            <v>SINAPI-I 3910</v>
          </cell>
        </row>
        <row r="9441">
          <cell r="A9441" t="str">
            <v>SINAPI-I 3913</v>
          </cell>
        </row>
        <row r="9442">
          <cell r="A9442" t="str">
            <v>SINAPI-I 3912</v>
          </cell>
        </row>
        <row r="9443">
          <cell r="A9443" t="str">
            <v>SINAPI-I 3909</v>
          </cell>
        </row>
        <row r="9444">
          <cell r="A9444" t="str">
            <v>SINAPI-I 3914</v>
          </cell>
        </row>
        <row r="9445">
          <cell r="A9445" t="str">
            <v>SINAPI-I 3915</v>
          </cell>
        </row>
        <row r="9446">
          <cell r="A9446" t="str">
            <v>SINAPI-I 3916</v>
          </cell>
        </row>
        <row r="9447">
          <cell r="A9447" t="str">
            <v>SINAPI-I 3917</v>
          </cell>
        </row>
        <row r="9448">
          <cell r="A9448" t="str">
            <v>SINAPI-I 1904</v>
          </cell>
        </row>
        <row r="9449">
          <cell r="A9449" t="str">
            <v>SINAPI-I 1899</v>
          </cell>
        </row>
        <row r="9450">
          <cell r="A9450" t="str">
            <v>SINAPI-I 1900</v>
          </cell>
        </row>
        <row r="9451">
          <cell r="A9451" t="str">
            <v>SINAPI-I 12407</v>
          </cell>
        </row>
        <row r="9452">
          <cell r="A9452" t="str">
            <v>SINAPI-I 12408</v>
          </cell>
        </row>
        <row r="9453">
          <cell r="A9453" t="str">
            <v>SINAPI-I 12409</v>
          </cell>
        </row>
        <row r="9454">
          <cell r="A9454" t="str">
            <v>SINAPI-I 12410</v>
          </cell>
        </row>
        <row r="9455">
          <cell r="A9455" t="str">
            <v>SINAPI-I 3936</v>
          </cell>
        </row>
        <row r="9456">
          <cell r="A9456" t="str">
            <v>SINAPI-I 3922</v>
          </cell>
        </row>
        <row r="9457">
          <cell r="A9457" t="str">
            <v>SINAPI-I 3924</v>
          </cell>
        </row>
        <row r="9458">
          <cell r="A9458" t="str">
            <v>SINAPI-I 3923</v>
          </cell>
        </row>
        <row r="9459">
          <cell r="A9459" t="str">
            <v>SINAPI-I 3937</v>
          </cell>
        </row>
        <row r="9460">
          <cell r="A9460" t="str">
            <v>SINAPI-I 3921</v>
          </cell>
        </row>
        <row r="9461">
          <cell r="A9461" t="str">
            <v>SINAPI-I 3920</v>
          </cell>
        </row>
        <row r="9462">
          <cell r="A9462" t="str">
            <v>SINAPI-I 3938</v>
          </cell>
        </row>
        <row r="9463">
          <cell r="A9463" t="str">
            <v>SINAPI-I 3919</v>
          </cell>
        </row>
        <row r="9464">
          <cell r="A9464" t="str">
            <v>SINAPI-I 3927</v>
          </cell>
        </row>
        <row r="9465">
          <cell r="A9465" t="str">
            <v>SINAPI-I 3928</v>
          </cell>
        </row>
        <row r="9466">
          <cell r="A9466" t="str">
            <v>SINAPI-I 3926</v>
          </cell>
        </row>
        <row r="9467">
          <cell r="A9467" t="str">
            <v>SINAPI-I 3935</v>
          </cell>
        </row>
        <row r="9468">
          <cell r="A9468" t="str">
            <v>SINAPI-I 3925</v>
          </cell>
        </row>
        <row r="9469">
          <cell r="A9469" t="str">
            <v>SINAPI-I 12406</v>
          </cell>
        </row>
        <row r="9470">
          <cell r="A9470" t="str">
            <v>SINAPI-I 3929</v>
          </cell>
        </row>
        <row r="9471">
          <cell r="A9471" t="str">
            <v>SINAPI-I 3931</v>
          </cell>
        </row>
        <row r="9472">
          <cell r="A9472" t="str">
            <v>SINAPI-I 3930</v>
          </cell>
        </row>
        <row r="9473">
          <cell r="A9473" t="str">
            <v>SINAPI-I 3932</v>
          </cell>
        </row>
        <row r="9474">
          <cell r="A9474" t="str">
            <v>SINAPI-I 3933</v>
          </cell>
        </row>
        <row r="9475">
          <cell r="A9475" t="str">
            <v>SINAPI-I 3934</v>
          </cell>
        </row>
        <row r="9476">
          <cell r="A9476" t="str">
            <v>SINAPI-I 40355</v>
          </cell>
        </row>
        <row r="9477">
          <cell r="A9477" t="str">
            <v>SINAPI-I 40364</v>
          </cell>
        </row>
        <row r="9478">
          <cell r="A9478" t="str">
            <v>SINAPI-I 40361</v>
          </cell>
        </row>
        <row r="9479">
          <cell r="A9479" t="str">
            <v>SINAPI-I 40358</v>
          </cell>
        </row>
        <row r="9480">
          <cell r="A9480" t="str">
            <v>SINAPI-I 40370</v>
          </cell>
        </row>
        <row r="9481">
          <cell r="A9481" t="str">
            <v>SINAPI-I 40367</v>
          </cell>
        </row>
        <row r="9482">
          <cell r="A9482" t="str">
            <v>SINAPI-I 40373</v>
          </cell>
        </row>
        <row r="9483">
          <cell r="A9483" t="str">
            <v>SINAPI-I 38947</v>
          </cell>
        </row>
        <row r="9484">
          <cell r="A9484" t="str">
            <v>SINAPI-I 38948</v>
          </cell>
        </row>
        <row r="9485">
          <cell r="A9485" t="str">
            <v>SINAPI-I 38949</v>
          </cell>
        </row>
        <row r="9486">
          <cell r="A9486" t="str">
            <v>SINAPI-I 38951</v>
          </cell>
        </row>
        <row r="9487">
          <cell r="A9487" t="str">
            <v>SINAPI-I 39312</v>
          </cell>
        </row>
        <row r="9488">
          <cell r="A9488" t="str">
            <v>SINAPI-I 39313</v>
          </cell>
        </row>
        <row r="9489">
          <cell r="A9489" t="str">
            <v>SINAPI-I 38950</v>
          </cell>
        </row>
        <row r="9490">
          <cell r="A9490" t="str">
            <v>SINAPI-I 39314</v>
          </cell>
        </row>
        <row r="9491">
          <cell r="A9491" t="str">
            <v>SINAPI-I 3907</v>
          </cell>
        </row>
        <row r="9492">
          <cell r="A9492" t="str">
            <v>SINAPI-I 3889</v>
          </cell>
        </row>
        <row r="9493">
          <cell r="A9493" t="str">
            <v>SINAPI-I 3868</v>
          </cell>
        </row>
        <row r="9494">
          <cell r="A9494" t="str">
            <v>SINAPI-I 3869</v>
          </cell>
        </row>
        <row r="9495">
          <cell r="A9495" t="str">
            <v>SINAPI-I 3872</v>
          </cell>
        </row>
        <row r="9496">
          <cell r="A9496" t="str">
            <v>SINAPI-I 3850</v>
          </cell>
        </row>
        <row r="9497">
          <cell r="A9497" t="str">
            <v>SINAPI-I 38023</v>
          </cell>
        </row>
        <row r="9498">
          <cell r="A9498" t="str">
            <v>SINAPI-I 37986</v>
          </cell>
        </row>
        <row r="9499">
          <cell r="A9499" t="str">
            <v>SINAPI-I 37987</v>
          </cell>
        </row>
        <row r="9500">
          <cell r="A9500" t="str">
            <v>SINAPI-I 37988</v>
          </cell>
        </row>
        <row r="9501">
          <cell r="A9501" t="str">
            <v>SINAPI-I 21120</v>
          </cell>
        </row>
        <row r="9502">
          <cell r="A9502" t="str">
            <v>SINAPI-I 39318</v>
          </cell>
        </row>
        <row r="9503">
          <cell r="A9503" t="str">
            <v>SINAPI-I 20162</v>
          </cell>
        </row>
        <row r="9504">
          <cell r="A9504" t="str">
            <v>SINAPI-I 40366</v>
          </cell>
        </row>
        <row r="9505">
          <cell r="A9505" t="str">
            <v>SINAPI-I 40363</v>
          </cell>
        </row>
        <row r="9506">
          <cell r="A9506" t="str">
            <v>SINAPI-I 40354</v>
          </cell>
        </row>
        <row r="9507">
          <cell r="A9507" t="str">
            <v>SINAPI-I 40360</v>
          </cell>
        </row>
        <row r="9508">
          <cell r="A9508" t="str">
            <v>SINAPI-I 40372</v>
          </cell>
        </row>
        <row r="9509">
          <cell r="A9509" t="str">
            <v>SINAPI-I 40369</v>
          </cell>
        </row>
        <row r="9510">
          <cell r="A9510" t="str">
            <v>SINAPI-I 40357</v>
          </cell>
        </row>
        <row r="9511">
          <cell r="A9511" t="str">
            <v>SINAPI-I 40375</v>
          </cell>
        </row>
        <row r="9512">
          <cell r="A9512" t="str">
            <v>SINAPI-I 1893</v>
          </cell>
        </row>
        <row r="9513">
          <cell r="A9513" t="str">
            <v>SINAPI-I 1902</v>
          </cell>
        </row>
        <row r="9514">
          <cell r="A9514" t="str">
            <v>SINAPI-I 1901</v>
          </cell>
        </row>
        <row r="9515">
          <cell r="A9515" t="str">
            <v>SINAPI-I 1892</v>
          </cell>
        </row>
        <row r="9516">
          <cell r="A9516" t="str">
            <v>SINAPI-I 1907</v>
          </cell>
        </row>
        <row r="9517">
          <cell r="A9517" t="str">
            <v>SINAPI-I 1894</v>
          </cell>
        </row>
        <row r="9518">
          <cell r="A9518" t="str">
            <v>SINAPI-I 1891</v>
          </cell>
        </row>
        <row r="9519">
          <cell r="A9519" t="str">
            <v>SINAPI-I 1896</v>
          </cell>
        </row>
        <row r="9520">
          <cell r="A9520" t="str">
            <v>SINAPI-I 1895</v>
          </cell>
        </row>
        <row r="9521">
          <cell r="A9521" t="str">
            <v>SINAPI-I 2641</v>
          </cell>
        </row>
        <row r="9522">
          <cell r="A9522" t="str">
            <v>SINAPI-I 2636</v>
          </cell>
        </row>
        <row r="9523">
          <cell r="A9523" t="str">
            <v>SINAPI-I 2637</v>
          </cell>
        </row>
        <row r="9524">
          <cell r="A9524" t="str">
            <v>SINAPI-I 2638</v>
          </cell>
        </row>
        <row r="9525">
          <cell r="A9525" t="str">
            <v>SINAPI-I 2639</v>
          </cell>
        </row>
        <row r="9526">
          <cell r="A9526" t="str">
            <v>SINAPI-I 2644</v>
          </cell>
        </row>
        <row r="9527">
          <cell r="A9527" t="str">
            <v>SINAPI-I 2643</v>
          </cell>
        </row>
        <row r="9528">
          <cell r="A9528" t="str">
            <v>SINAPI-I 2640</v>
          </cell>
        </row>
        <row r="9529">
          <cell r="A9529" t="str">
            <v>SINAPI-I 2642</v>
          </cell>
        </row>
        <row r="9530">
          <cell r="A9530" t="str">
            <v>SINAPI-I 38943</v>
          </cell>
        </row>
        <row r="9531">
          <cell r="A9531" t="str">
            <v>SINAPI-I 38944</v>
          </cell>
        </row>
        <row r="9532">
          <cell r="A9532" t="str">
            <v>SINAPI-I 38945</v>
          </cell>
        </row>
        <row r="9533">
          <cell r="A9533" t="str">
            <v>SINAPI-I 38946</v>
          </cell>
        </row>
        <row r="9534">
          <cell r="A9534" t="str">
            <v>SINAPI-I 39308</v>
          </cell>
        </row>
        <row r="9535">
          <cell r="A9535" t="str">
            <v>SINAPI-I 39309</v>
          </cell>
        </row>
        <row r="9536">
          <cell r="A9536" t="str">
            <v>SINAPI-I 39310</v>
          </cell>
        </row>
        <row r="9537">
          <cell r="A9537" t="str">
            <v>SINAPI-I 39311</v>
          </cell>
        </row>
        <row r="9538">
          <cell r="A9538" t="str">
            <v>SINAPI-I 39855</v>
          </cell>
        </row>
        <row r="9539">
          <cell r="A9539" t="str">
            <v>SINAPI-I 39856</v>
          </cell>
        </row>
        <row r="9540">
          <cell r="A9540" t="str">
            <v>SINAPI-I 39857</v>
          </cell>
        </row>
        <row r="9541">
          <cell r="A9541" t="str">
            <v>SINAPI-I 39858</v>
          </cell>
        </row>
        <row r="9542">
          <cell r="A9542" t="str">
            <v>SINAPI-I 39859</v>
          </cell>
        </row>
        <row r="9543">
          <cell r="A9543" t="str">
            <v>SINAPI-I 39860</v>
          </cell>
        </row>
        <row r="9544">
          <cell r="A9544" t="str">
            <v>SINAPI-I 39861</v>
          </cell>
        </row>
        <row r="9545">
          <cell r="A9545" t="str">
            <v>SINAPI-I 38447</v>
          </cell>
        </row>
        <row r="9546">
          <cell r="A9546" t="str">
            <v>SINAPI-I 36320</v>
          </cell>
        </row>
        <row r="9547">
          <cell r="A9547" t="str">
            <v>SINAPI-I 36324</v>
          </cell>
        </row>
        <row r="9548">
          <cell r="A9548" t="str">
            <v>SINAPI-I 38441</v>
          </cell>
        </row>
        <row r="9549">
          <cell r="A9549" t="str">
            <v>SINAPI-I 38442</v>
          </cell>
        </row>
        <row r="9550">
          <cell r="A9550" t="str">
            <v>SINAPI-I 38443</v>
          </cell>
        </row>
        <row r="9551">
          <cell r="A9551" t="str">
            <v>SINAPI-I 38444</v>
          </cell>
        </row>
        <row r="9552">
          <cell r="A9552" t="str">
            <v>SINAPI-I 38445</v>
          </cell>
        </row>
        <row r="9553">
          <cell r="A9553" t="str">
            <v>SINAPI-I 38446</v>
          </cell>
        </row>
        <row r="9554">
          <cell r="A9554" t="str">
            <v>SINAPI-I 3867</v>
          </cell>
        </row>
        <row r="9555">
          <cell r="A9555" t="str">
            <v>SINAPI-I 3861</v>
          </cell>
        </row>
        <row r="9556">
          <cell r="A9556" t="str">
            <v>SINAPI-I 3904</v>
          </cell>
        </row>
        <row r="9557">
          <cell r="A9557" t="str">
            <v>SINAPI-I 3903</v>
          </cell>
        </row>
        <row r="9558">
          <cell r="A9558" t="str">
            <v>SINAPI-I 3862</v>
          </cell>
        </row>
        <row r="9559">
          <cell r="A9559" t="str">
            <v>SINAPI-I 3863</v>
          </cell>
        </row>
        <row r="9560">
          <cell r="A9560" t="str">
            <v>SINAPI-I 3864</v>
          </cell>
        </row>
        <row r="9561">
          <cell r="A9561" t="str">
            <v>SINAPI-I 3865</v>
          </cell>
        </row>
        <row r="9562">
          <cell r="A9562" t="str">
            <v>SINAPI-I 3866</v>
          </cell>
        </row>
        <row r="9563">
          <cell r="A9563" t="str">
            <v>SINAPI-I 3902</v>
          </cell>
        </row>
        <row r="9564">
          <cell r="A9564" t="str">
            <v>SINAPI-I 3878</v>
          </cell>
        </row>
        <row r="9565">
          <cell r="A9565" t="str">
            <v>SINAPI-I 3877</v>
          </cell>
        </row>
        <row r="9566">
          <cell r="A9566" t="str">
            <v>SINAPI-I 3879</v>
          </cell>
        </row>
        <row r="9567">
          <cell r="A9567" t="str">
            <v>SINAPI-I 3880</v>
          </cell>
        </row>
        <row r="9568">
          <cell r="A9568" t="str">
            <v>SINAPI-I 12892</v>
          </cell>
        </row>
        <row r="9569">
          <cell r="A9569" t="str">
            <v>SINAPI-I 3883</v>
          </cell>
        </row>
        <row r="9570">
          <cell r="A9570" t="str">
            <v>SINAPI-I 3876</v>
          </cell>
        </row>
        <row r="9571">
          <cell r="A9571" t="str">
            <v>SINAPI-I 3884</v>
          </cell>
        </row>
        <row r="9572">
          <cell r="A9572" t="str">
            <v>SINAPI-I 3837</v>
          </cell>
        </row>
        <row r="9573">
          <cell r="A9573" t="str">
            <v>SINAPI-I 3845</v>
          </cell>
        </row>
        <row r="9574">
          <cell r="A9574" t="str">
            <v>SINAPI-I 11045</v>
          </cell>
        </row>
        <row r="9575">
          <cell r="A9575" t="str">
            <v>SINAPI-I 20170</v>
          </cell>
        </row>
        <row r="9576">
          <cell r="A9576" t="str">
            <v>SINAPI-I 20171</v>
          </cell>
        </row>
        <row r="9577">
          <cell r="A9577" t="str">
            <v>SINAPI-I 20167</v>
          </cell>
        </row>
        <row r="9578">
          <cell r="A9578" t="str">
            <v>SINAPI-I 20168</v>
          </cell>
        </row>
        <row r="9579">
          <cell r="A9579" t="str">
            <v>SINAPI-I 20169</v>
          </cell>
        </row>
        <row r="9580">
          <cell r="A9580" t="str">
            <v>SINAPI-I 3899</v>
          </cell>
        </row>
        <row r="9581">
          <cell r="A9581" t="str">
            <v>SINAPI-I 38676</v>
          </cell>
        </row>
        <row r="9582">
          <cell r="A9582" t="str">
            <v>SINAPI-I 3897</v>
          </cell>
        </row>
        <row r="9583">
          <cell r="A9583" t="str">
            <v>SINAPI-I 3875</v>
          </cell>
        </row>
        <row r="9584">
          <cell r="A9584" t="str">
            <v>SINAPI-I 3898</v>
          </cell>
        </row>
        <row r="9585">
          <cell r="A9585" t="str">
            <v>SINAPI-I 3855</v>
          </cell>
        </row>
        <row r="9586">
          <cell r="A9586" t="str">
            <v>SINAPI-I 3874</v>
          </cell>
        </row>
        <row r="9587">
          <cell r="A9587" t="str">
            <v>SINAPI-I 3870</v>
          </cell>
        </row>
        <row r="9588">
          <cell r="A9588" t="str">
            <v>SINAPI-I 38678</v>
          </cell>
        </row>
        <row r="9589">
          <cell r="A9589" t="str">
            <v>SINAPI-I 3859</v>
          </cell>
        </row>
        <row r="9590">
          <cell r="A9590" t="str">
            <v>SINAPI-I 3856</v>
          </cell>
        </row>
        <row r="9591">
          <cell r="A9591" t="str">
            <v>SINAPI-I 3906</v>
          </cell>
        </row>
        <row r="9592">
          <cell r="A9592" t="str">
            <v>SINAPI-I 3860</v>
          </cell>
        </row>
        <row r="9593">
          <cell r="A9593" t="str">
            <v>SINAPI-I 3905</v>
          </cell>
        </row>
        <row r="9594">
          <cell r="A9594" t="str">
            <v>SINAPI-I 3871</v>
          </cell>
        </row>
        <row r="9595">
          <cell r="A9595" t="str">
            <v>SINAPI-I 37429</v>
          </cell>
        </row>
        <row r="9596">
          <cell r="A9596" t="str">
            <v>SINAPI-I 37426</v>
          </cell>
        </row>
        <row r="9597">
          <cell r="A9597" t="str">
            <v>SINAPI-I 37427</v>
          </cell>
        </row>
        <row r="9598">
          <cell r="A9598" t="str">
            <v>SINAPI-I 37424</v>
          </cell>
        </row>
        <row r="9599">
          <cell r="A9599" t="str">
            <v>SINAPI-I 37428</v>
          </cell>
        </row>
        <row r="9600">
          <cell r="A9600" t="str">
            <v>SINAPI-I 37425</v>
          </cell>
        </row>
        <row r="9601">
          <cell r="A9601" t="str">
            <v>SINAPI-I 11519</v>
          </cell>
        </row>
        <row r="9602">
          <cell r="A9602" t="str">
            <v>SINAPI-I 11520</v>
          </cell>
        </row>
        <row r="9603">
          <cell r="A9603" t="str">
            <v>SINAPI-I 11518</v>
          </cell>
        </row>
        <row r="9604">
          <cell r="A9604" t="str">
            <v>SINAPI-I 38473</v>
          </cell>
        </row>
        <row r="9605">
          <cell r="A9605" t="str">
            <v>SINAPI-I 4244</v>
          </cell>
        </row>
        <row r="9606">
          <cell r="A9606" t="str">
            <v>SINAPI-I 40977</v>
          </cell>
        </row>
        <row r="9607">
          <cell r="A9607" t="str">
            <v>SINAPI-I 2742</v>
          </cell>
        </row>
        <row r="9608">
          <cell r="A9608" t="str">
            <v>SINAPI-I 2748</v>
          </cell>
        </row>
        <row r="9609">
          <cell r="A9609" t="str">
            <v>SINAPI-I 2736</v>
          </cell>
        </row>
        <row r="9610">
          <cell r="A9610" t="str">
            <v>SINAPI-I 2745</v>
          </cell>
        </row>
        <row r="9611">
          <cell r="A9611" t="str">
            <v>SINAPI-I 2751</v>
          </cell>
        </row>
        <row r="9612">
          <cell r="A9612" t="str">
            <v>SINAPI-I 14439</v>
          </cell>
        </row>
        <row r="9613">
          <cell r="A9613" t="str">
            <v>SINAPI-I 2731</v>
          </cell>
        </row>
        <row r="9614">
          <cell r="A9614" t="str">
            <v>SINAPI-I 21138</v>
          </cell>
        </row>
        <row r="9615">
          <cell r="A9615" t="str">
            <v>SINAPI-I 2747</v>
          </cell>
        </row>
        <row r="9616">
          <cell r="A9616" t="str">
            <v>SINAPI-I 4115</v>
          </cell>
        </row>
        <row r="9617">
          <cell r="A9617" t="str">
            <v>SINAPI-I 2729</v>
          </cell>
        </row>
        <row r="9618">
          <cell r="A9618" t="str">
            <v>SINAPI-I 4119</v>
          </cell>
        </row>
        <row r="9619">
          <cell r="A9619" t="str">
            <v>SINAPI-I 2794</v>
          </cell>
        </row>
        <row r="9620">
          <cell r="A9620" t="str">
            <v>SINAPI-I 2788</v>
          </cell>
        </row>
        <row r="9621">
          <cell r="A9621" t="str">
            <v>SINAPI-I 4006</v>
          </cell>
        </row>
        <row r="9622">
          <cell r="A9622" t="str">
            <v>SINAPI-I 36151</v>
          </cell>
        </row>
        <row r="9623">
          <cell r="A9623" t="str">
            <v>SINAPI-I 37457</v>
          </cell>
        </row>
        <row r="9624">
          <cell r="A9624" t="str">
            <v>SINAPI-I 37456</v>
          </cell>
        </row>
        <row r="9625">
          <cell r="A9625" t="str">
            <v>SINAPI-I 37461</v>
          </cell>
        </row>
        <row r="9626">
          <cell r="A9626" t="str">
            <v>SINAPI-I 37460</v>
          </cell>
        </row>
        <row r="9627">
          <cell r="A9627" t="str">
            <v>SINAPI-I 37458</v>
          </cell>
        </row>
        <row r="9628">
          <cell r="A9628" t="str">
            <v>SINAPI-I 37454</v>
          </cell>
        </row>
        <row r="9629">
          <cell r="A9629" t="str">
            <v>SINAPI-I 37455</v>
          </cell>
        </row>
        <row r="9630">
          <cell r="A9630" t="str">
            <v>SINAPI-I 37459</v>
          </cell>
        </row>
        <row r="9631">
          <cell r="A9631" t="str">
            <v>SINAPI-I 21029</v>
          </cell>
        </row>
        <row r="9632">
          <cell r="A9632" t="str">
            <v>SINAPI-I 21030</v>
          </cell>
        </row>
        <row r="9633">
          <cell r="A9633" t="str">
            <v>SINAPI-I 21031</v>
          </cell>
        </row>
        <row r="9634">
          <cell r="A9634" t="str">
            <v>SINAPI-I 21032</v>
          </cell>
        </row>
        <row r="9635">
          <cell r="A9635" t="str">
            <v>SINAPI-I 37527</v>
          </cell>
        </row>
        <row r="9636">
          <cell r="A9636" t="str">
            <v>SINAPI-I 37528</v>
          </cell>
        </row>
        <row r="9637">
          <cell r="A9637" t="str">
            <v>SINAPI-I 37529</v>
          </cell>
        </row>
        <row r="9638">
          <cell r="A9638" t="str">
            <v>SINAPI-I 37530</v>
          </cell>
        </row>
        <row r="9639">
          <cell r="A9639" t="str">
            <v>SINAPI-I 21034</v>
          </cell>
        </row>
        <row r="9640">
          <cell r="A9640" t="str">
            <v>SINAPI-I 37531</v>
          </cell>
        </row>
        <row r="9641">
          <cell r="A9641" t="str">
            <v>SINAPI-I 21036</v>
          </cell>
        </row>
        <row r="9642">
          <cell r="A9642" t="str">
            <v>SINAPI-I 21037</v>
          </cell>
        </row>
        <row r="9643">
          <cell r="A9643" t="str">
            <v>SINAPI-I 20185</v>
          </cell>
        </row>
        <row r="9644">
          <cell r="A9644" t="str">
            <v>SINAPI-I 20260</v>
          </cell>
        </row>
        <row r="9645">
          <cell r="A9645" t="str">
            <v>SINAPI-I 37523</v>
          </cell>
        </row>
        <row r="9646">
          <cell r="A9646" t="str">
            <v>SINAPI-I 37515</v>
          </cell>
        </row>
        <row r="9647">
          <cell r="A9647" t="str">
            <v>SINAPI-I 12899</v>
          </cell>
        </row>
        <row r="9648">
          <cell r="A9648" t="str">
            <v>SINAPI-I 12898</v>
          </cell>
        </row>
        <row r="9649">
          <cell r="A9649" t="str">
            <v>SINAPI-I 42528</v>
          </cell>
        </row>
        <row r="9650">
          <cell r="A9650" t="str">
            <v>SINAPI-I 39696</v>
          </cell>
        </row>
        <row r="9651">
          <cell r="A9651" t="str">
            <v>SINAPI-I 39700</v>
          </cell>
        </row>
        <row r="9652">
          <cell r="A9652" t="str">
            <v>SINAPI-I 11621</v>
          </cell>
        </row>
        <row r="9653">
          <cell r="A9653" t="str">
            <v>SINAPI-I 4014</v>
          </cell>
        </row>
        <row r="9654">
          <cell r="A9654" t="str">
            <v>SINAPI-I 4015</v>
          </cell>
        </row>
        <row r="9655">
          <cell r="A9655" t="str">
            <v>SINAPI-I 4017</v>
          </cell>
        </row>
        <row r="9656">
          <cell r="A9656" t="str">
            <v>SINAPI-I 4016</v>
          </cell>
        </row>
        <row r="9657">
          <cell r="A9657" t="str">
            <v>SINAPI-I 39699</v>
          </cell>
        </row>
        <row r="9658">
          <cell r="A9658" t="str">
            <v>SINAPI-I 38544</v>
          </cell>
        </row>
        <row r="9659">
          <cell r="A9659" t="str">
            <v>SINAPI-I 38545</v>
          </cell>
        </row>
        <row r="9660">
          <cell r="A9660" t="str">
            <v>SINAPI-I 42527</v>
          </cell>
        </row>
        <row r="9661">
          <cell r="A9661" t="str">
            <v>SINAPI-I 39323</v>
          </cell>
        </row>
        <row r="9662">
          <cell r="A9662" t="str">
            <v>SINAPI-I 626</v>
          </cell>
        </row>
        <row r="9663">
          <cell r="A9663" t="str">
            <v>SINAPI-I 25860</v>
          </cell>
        </row>
        <row r="9664">
          <cell r="A9664" t="str">
            <v>SINAPI-I 25861</v>
          </cell>
        </row>
        <row r="9665">
          <cell r="A9665" t="str">
            <v>SINAPI-I 25862</v>
          </cell>
        </row>
        <row r="9666">
          <cell r="A9666" t="str">
            <v>SINAPI-I 25863</v>
          </cell>
        </row>
        <row r="9667">
          <cell r="A9667" t="str">
            <v>SINAPI-I 25864</v>
          </cell>
        </row>
        <row r="9668">
          <cell r="A9668" t="str">
            <v>SINAPI-I 25865</v>
          </cell>
        </row>
        <row r="9669">
          <cell r="A9669" t="str">
            <v>SINAPI-I 25866</v>
          </cell>
        </row>
        <row r="9670">
          <cell r="A9670" t="str">
            <v>SINAPI-I 25868</v>
          </cell>
        </row>
        <row r="9671">
          <cell r="A9671" t="str">
            <v>SINAPI-I 25869</v>
          </cell>
        </row>
        <row r="9672">
          <cell r="A9672" t="str">
            <v>SINAPI-I 25870</v>
          </cell>
        </row>
        <row r="9673">
          <cell r="A9673" t="str">
            <v>SINAPI-I 25871</v>
          </cell>
        </row>
        <row r="9674">
          <cell r="A9674" t="str">
            <v>SINAPI-I 25867</v>
          </cell>
        </row>
        <row r="9675">
          <cell r="A9675" t="str">
            <v>SINAPI-I 25872</v>
          </cell>
        </row>
        <row r="9676">
          <cell r="A9676" t="str">
            <v>SINAPI-I 25873</v>
          </cell>
        </row>
        <row r="9677">
          <cell r="A9677" t="str">
            <v>SINAPI-I 40637</v>
          </cell>
        </row>
        <row r="9678">
          <cell r="A9678" t="str">
            <v>SINAPI-I 13836</v>
          </cell>
        </row>
        <row r="9679">
          <cell r="A9679" t="str">
            <v>SINAPI-I 14534</v>
          </cell>
        </row>
        <row r="9680">
          <cell r="A9680" t="str">
            <v>SINAPI-I 14619</v>
          </cell>
        </row>
        <row r="9681">
          <cell r="A9681" t="str">
            <v>SINAPI-I 14535</v>
          </cell>
        </row>
        <row r="9682">
          <cell r="A9682" t="str">
            <v>SINAPI-I 39813</v>
          </cell>
        </row>
        <row r="9683">
          <cell r="A9683" t="str">
            <v>SINAPI-I 40403</v>
          </cell>
        </row>
        <row r="9684">
          <cell r="A9684" t="str">
            <v>SINAPI-I 12868</v>
          </cell>
        </row>
        <row r="9685">
          <cell r="A9685" t="str">
            <v>SINAPI-I 40916</v>
          </cell>
        </row>
        <row r="9686">
          <cell r="A9686" t="str">
            <v>SINAPI-I 4755</v>
          </cell>
        </row>
        <row r="9687">
          <cell r="A9687" t="str">
            <v>SINAPI-I 41067</v>
          </cell>
        </row>
        <row r="9688">
          <cell r="A9688" t="str">
            <v>SINAPI-I 38463</v>
          </cell>
        </row>
        <row r="9689">
          <cell r="A9689" t="str">
            <v>SINAPI-I 40703</v>
          </cell>
        </row>
        <row r="9690">
          <cell r="A9690" t="str">
            <v>SINAPI-I 14531</v>
          </cell>
        </row>
        <row r="9691">
          <cell r="A9691" t="str">
            <v>SINAPI-I 36533</v>
          </cell>
        </row>
        <row r="9692">
          <cell r="A9692" t="str">
            <v>SINAPI-I 11616</v>
          </cell>
        </row>
        <row r="9693">
          <cell r="A9693" t="str">
            <v>SINAPI-I 41898</v>
          </cell>
        </row>
        <row r="9694">
          <cell r="A9694" t="str">
            <v>SINAPI-I 13447</v>
          </cell>
        </row>
        <row r="9695">
          <cell r="A9695" t="str">
            <v>SINAPI-I 14529</v>
          </cell>
        </row>
        <row r="9696">
          <cell r="A9696" t="str">
            <v>SINAPI-I 10747</v>
          </cell>
        </row>
        <row r="9697">
          <cell r="A9697" t="str">
            <v>SINAPI-I 36141</v>
          </cell>
        </row>
        <row r="9698">
          <cell r="A9698" t="str">
            <v>SINAPI-I 4053</v>
          </cell>
        </row>
        <row r="9699">
          <cell r="A9699" t="str">
            <v>SINAPI-I 4052</v>
          </cell>
        </row>
        <row r="9700">
          <cell r="A9700" t="str">
            <v>SINAPI-I 4056</v>
          </cell>
        </row>
        <row r="9701">
          <cell r="A9701" t="str">
            <v>SINAPI-I 4051</v>
          </cell>
        </row>
        <row r="9702">
          <cell r="A9702" t="str">
            <v>SINAPI-I 4048</v>
          </cell>
        </row>
        <row r="9703">
          <cell r="A9703" t="str">
            <v>SINAPI-I 4047</v>
          </cell>
        </row>
        <row r="9704">
          <cell r="A9704" t="str">
            <v>SINAPI-I 39434</v>
          </cell>
        </row>
        <row r="9705">
          <cell r="A9705" t="str">
            <v>SINAPI-I 39433</v>
          </cell>
        </row>
        <row r="9706">
          <cell r="A9706" t="str">
            <v>SINAPI-I 4049</v>
          </cell>
        </row>
        <row r="9707">
          <cell r="A9707" t="str">
            <v>SINAPI-I 38120</v>
          </cell>
        </row>
        <row r="9708">
          <cell r="A9708" t="str">
            <v>SINAPI-I 38877</v>
          </cell>
        </row>
        <row r="9709">
          <cell r="A9709" t="str">
            <v>SINAPI-I 34546</v>
          </cell>
        </row>
        <row r="9710">
          <cell r="A9710" t="str">
            <v>SINAPI-I 10498</v>
          </cell>
        </row>
        <row r="9711">
          <cell r="A9711" t="str">
            <v>SINAPI-I 4823</v>
          </cell>
        </row>
        <row r="9712">
          <cell r="A9712" t="str">
            <v>SINAPI-I 12357</v>
          </cell>
        </row>
        <row r="9713">
          <cell r="A9713" t="str">
            <v>SINAPI-I 12358</v>
          </cell>
        </row>
        <row r="9714">
          <cell r="A9714" t="str">
            <v>SINAPI-I 11079</v>
          </cell>
        </row>
        <row r="9715">
          <cell r="A9715" t="str">
            <v>SINAPI-I 11082</v>
          </cell>
        </row>
        <row r="9716">
          <cell r="A9716" t="str">
            <v>SINAPI-I 4058</v>
          </cell>
        </row>
        <row r="9717">
          <cell r="A9717" t="str">
            <v>SINAPI-I 40974</v>
          </cell>
        </row>
        <row r="9718">
          <cell r="A9718" t="str">
            <v>SINAPI-I 34794</v>
          </cell>
        </row>
        <row r="9719">
          <cell r="A9719" t="str">
            <v>SINAPI-I 40925</v>
          </cell>
        </row>
        <row r="9720">
          <cell r="A9720" t="str">
            <v>SINAPI-I 13741</v>
          </cell>
        </row>
        <row r="9721">
          <cell r="A9721" t="str">
            <v>SINAPI-I 3288</v>
          </cell>
        </row>
        <row r="9722">
          <cell r="A9722" t="str">
            <v>SINAPI-I 13587</v>
          </cell>
        </row>
        <row r="9723">
          <cell r="A9723" t="str">
            <v>SINAPI-I 38598</v>
          </cell>
        </row>
        <row r="9724">
          <cell r="A9724" t="str">
            <v>SINAPI-I 38595</v>
          </cell>
        </row>
        <row r="9725">
          <cell r="A9725" t="str">
            <v>SINAPI-I 38592</v>
          </cell>
        </row>
        <row r="9726">
          <cell r="A9726" t="str">
            <v>SINAPI-I 38588</v>
          </cell>
        </row>
        <row r="9727">
          <cell r="A9727" t="str">
            <v>SINAPI-I 38593</v>
          </cell>
        </row>
        <row r="9728">
          <cell r="A9728" t="str">
            <v>SINAPI-I 38589</v>
          </cell>
        </row>
        <row r="9729">
          <cell r="A9729" t="str">
            <v>SINAPI-I 38594</v>
          </cell>
        </row>
        <row r="9730">
          <cell r="A9730" t="str">
            <v>SINAPI-I 34787</v>
          </cell>
        </row>
        <row r="9731">
          <cell r="A9731" t="str">
            <v>SINAPI-I 34788</v>
          </cell>
        </row>
        <row r="9732">
          <cell r="A9732" t="str">
            <v>SINAPI-I 34784</v>
          </cell>
        </row>
        <row r="9733">
          <cell r="A9733" t="str">
            <v>SINAPI-I 34781</v>
          </cell>
        </row>
        <row r="9734">
          <cell r="A9734" t="str">
            <v>SINAPI-I 34773</v>
          </cell>
        </row>
        <row r="9735">
          <cell r="A9735" t="str">
            <v>SINAPI-I 34769</v>
          </cell>
        </row>
        <row r="9736">
          <cell r="A9736" t="str">
            <v>SINAPI-I 34763</v>
          </cell>
        </row>
        <row r="9737">
          <cell r="A9737" t="str">
            <v>SINAPI-I 34774</v>
          </cell>
        </row>
        <row r="9738">
          <cell r="A9738" t="str">
            <v>SINAPI-I 34771</v>
          </cell>
        </row>
        <row r="9739">
          <cell r="A9739" t="str">
            <v>SINAPI-I 34764</v>
          </cell>
        </row>
        <row r="9740">
          <cell r="A9740" t="str">
            <v>SINAPI-I 4062</v>
          </cell>
        </row>
        <row r="9741">
          <cell r="A9741" t="str">
            <v>SINAPI-I 4059</v>
          </cell>
        </row>
        <row r="9742">
          <cell r="A9742" t="str">
            <v>SINAPI-I 4061</v>
          </cell>
        </row>
        <row r="9743">
          <cell r="A9743" t="str">
            <v>SINAPI-I 10608</v>
          </cell>
        </row>
        <row r="9744">
          <cell r="A9744" t="str">
            <v>SINAPI-I 4069</v>
          </cell>
        </row>
        <row r="9745">
          <cell r="A9745" t="str">
            <v>SINAPI-I 40819</v>
          </cell>
        </row>
        <row r="9746">
          <cell r="A9746" t="str">
            <v>SINAPI-I 34361</v>
          </cell>
        </row>
        <row r="9747">
          <cell r="A9747" t="str">
            <v>SINAPI-I 36512</v>
          </cell>
        </row>
        <row r="9748">
          <cell r="A9748" t="str">
            <v>SINAPI-I 25972</v>
          </cell>
        </row>
        <row r="9749">
          <cell r="A9749" t="str">
            <v>SINAPI-I 25973</v>
          </cell>
        </row>
        <row r="9750">
          <cell r="A9750" t="str">
            <v>SINAPI-I 11697</v>
          </cell>
        </row>
        <row r="9751">
          <cell r="A9751" t="str">
            <v>SINAPI-I 11698</v>
          </cell>
        </row>
        <row r="9752">
          <cell r="A9752" t="str">
            <v>SINAPI-I 11699</v>
          </cell>
        </row>
        <row r="9753">
          <cell r="A9753" t="str">
            <v>SINAPI-I 10432</v>
          </cell>
        </row>
        <row r="9754">
          <cell r="A9754" t="str">
            <v>SINAPI-I 10430</v>
          </cell>
        </row>
        <row r="9755">
          <cell r="A9755" t="str">
            <v>SINAPI-I 37514</v>
          </cell>
        </row>
        <row r="9756">
          <cell r="A9756" t="str">
            <v>SINAPI-I 37519</v>
          </cell>
        </row>
        <row r="9757">
          <cell r="A9757" t="str">
            <v>SINAPI-I 37520</v>
          </cell>
        </row>
        <row r="9758">
          <cell r="A9758" t="str">
            <v>SINAPI-I 37521</v>
          </cell>
        </row>
        <row r="9759">
          <cell r="A9759" t="str">
            <v>SINAPI-I 37522</v>
          </cell>
        </row>
        <row r="9760">
          <cell r="A9760" t="str">
            <v>SINAPI-I 21109</v>
          </cell>
        </row>
        <row r="9761">
          <cell r="A9761" t="str">
            <v>SINAPI-I 36800</v>
          </cell>
        </row>
        <row r="9762">
          <cell r="A9762" t="str">
            <v>SINAPI-I 11769</v>
          </cell>
        </row>
        <row r="9763">
          <cell r="A9763" t="str">
            <v>SINAPI-I 36793</v>
          </cell>
        </row>
        <row r="9764">
          <cell r="A9764" t="str">
            <v>SINAPI-I 37546</v>
          </cell>
        </row>
        <row r="9765">
          <cell r="A9765" t="str">
            <v>SINAPI-I 37544</v>
          </cell>
        </row>
        <row r="9766">
          <cell r="A9766" t="str">
            <v>SINAPI-I 37545</v>
          </cell>
        </row>
        <row r="9767">
          <cell r="A9767" t="str">
            <v>SINAPI-I 11771</v>
          </cell>
        </row>
        <row r="9768">
          <cell r="A9768" t="str">
            <v>SINAPI-I 39919</v>
          </cell>
        </row>
        <row r="9769">
          <cell r="A9769" t="str">
            <v>SINAPI-I 38385</v>
          </cell>
        </row>
        <row r="9770">
          <cell r="A9770" t="str">
            <v>SINAPI-I 37587</v>
          </cell>
        </row>
        <row r="9771">
          <cell r="A9771" t="str">
            <v>SINAPI-I 11571</v>
          </cell>
        </row>
        <row r="9772">
          <cell r="A9772" t="str">
            <v>SINAPI-I 11561</v>
          </cell>
        </row>
        <row r="9773">
          <cell r="A9773" t="str">
            <v>SINAPI-I 11560</v>
          </cell>
        </row>
        <row r="9774">
          <cell r="A9774" t="str">
            <v>SINAPI-I 11499</v>
          </cell>
        </row>
        <row r="9775">
          <cell r="A9775" t="str">
            <v>SINAPI-I 34761</v>
          </cell>
        </row>
        <row r="9776">
          <cell r="A9776" t="str">
            <v>SINAPI-I 40924</v>
          </cell>
        </row>
        <row r="9777">
          <cell r="A9777" t="str">
            <v>SINAPI-I 25957</v>
          </cell>
        </row>
        <row r="9778">
          <cell r="A9778" t="str">
            <v>SINAPI-I 40983</v>
          </cell>
        </row>
        <row r="9779">
          <cell r="A9779" t="str">
            <v>SINAPI-I 2437</v>
          </cell>
        </row>
        <row r="9780">
          <cell r="A9780" t="str">
            <v>SINAPI-I 40921</v>
          </cell>
        </row>
        <row r="9781">
          <cell r="A9781" t="str">
            <v>SINAPI-I 40534</v>
          </cell>
        </row>
        <row r="9782">
          <cell r="A9782" t="str">
            <v>SINAPI-I 14252</v>
          </cell>
        </row>
        <row r="9783">
          <cell r="A9783" t="str">
            <v>SINAPI-I 730</v>
          </cell>
        </row>
        <row r="9784">
          <cell r="A9784" t="str">
            <v>SINAPI-I 723</v>
          </cell>
        </row>
        <row r="9785">
          <cell r="A9785" t="str">
            <v>SINAPI-I 36502</v>
          </cell>
        </row>
        <row r="9786">
          <cell r="A9786" t="str">
            <v>SINAPI-I 36503</v>
          </cell>
        </row>
        <row r="9787">
          <cell r="A9787" t="str">
            <v>SINAPI-I 4090</v>
          </cell>
        </row>
        <row r="9788">
          <cell r="A9788" t="str">
            <v>SINAPI-I 13227</v>
          </cell>
        </row>
        <row r="9789">
          <cell r="A9789" t="str">
            <v>SINAPI-I 10597</v>
          </cell>
        </row>
        <row r="9790">
          <cell r="A9790" t="str">
            <v>SINAPI-I 39628</v>
          </cell>
        </row>
        <row r="9791">
          <cell r="A9791" t="str">
            <v>SINAPI-I 39404</v>
          </cell>
        </row>
        <row r="9792">
          <cell r="A9792" t="str">
            <v>SINAPI-I 39402</v>
          </cell>
        </row>
        <row r="9793">
          <cell r="A9793" t="str">
            <v>SINAPI-I 39403</v>
          </cell>
        </row>
        <row r="9794">
          <cell r="A9794" t="str">
            <v>SINAPI-I 4093</v>
          </cell>
        </row>
        <row r="9795">
          <cell r="A9795" t="str">
            <v>SINAPI-I 10512</v>
          </cell>
        </row>
        <row r="9796">
          <cell r="A9796" t="str">
            <v>SINAPI-I 20020</v>
          </cell>
        </row>
        <row r="9797">
          <cell r="A9797" t="str">
            <v>SINAPI-I 41038</v>
          </cell>
        </row>
        <row r="9798">
          <cell r="A9798" t="str">
            <v>SINAPI-I 4094</v>
          </cell>
        </row>
        <row r="9799">
          <cell r="A9799" t="str">
            <v>SINAPI-I 40988</v>
          </cell>
        </row>
        <row r="9800">
          <cell r="A9800" t="str">
            <v>SINAPI-I 4095</v>
          </cell>
        </row>
        <row r="9801">
          <cell r="A9801" t="str">
            <v>SINAPI-I 40990</v>
          </cell>
        </row>
        <row r="9802">
          <cell r="A9802" t="str">
            <v>SINAPI-I 4097</v>
          </cell>
        </row>
        <row r="9803">
          <cell r="A9803" t="str">
            <v>SINAPI-I 40994</v>
          </cell>
        </row>
        <row r="9804">
          <cell r="A9804" t="str">
            <v>SINAPI-I 4096</v>
          </cell>
        </row>
        <row r="9805">
          <cell r="A9805" t="str">
            <v>SINAPI-I 40992</v>
          </cell>
        </row>
        <row r="9806">
          <cell r="A9806" t="str">
            <v>SINAPI-I 13955</v>
          </cell>
        </row>
        <row r="9807">
          <cell r="A9807" t="str">
            <v>SINAPI-I 4114</v>
          </cell>
        </row>
        <row r="9808">
          <cell r="A9808" t="str">
            <v>SINAPI-I 36797</v>
          </cell>
        </row>
        <row r="9809">
          <cell r="A9809" t="str">
            <v>SINAPI-I 4107</v>
          </cell>
        </row>
        <row r="9810">
          <cell r="A9810" t="str">
            <v>SINAPI-I 36799</v>
          </cell>
        </row>
        <row r="9811">
          <cell r="A9811" t="str">
            <v>SINAPI-I 4108</v>
          </cell>
        </row>
        <row r="9812">
          <cell r="A9812" t="str">
            <v>SINAPI-I 4102</v>
          </cell>
        </row>
        <row r="9813">
          <cell r="A9813" t="str">
            <v>SINAPI-I 10826</v>
          </cell>
        </row>
        <row r="9814">
          <cell r="A9814" t="str">
            <v>SINAPI-I 365</v>
          </cell>
        </row>
        <row r="9815">
          <cell r="A9815" t="str">
            <v>SINAPI-I 38639</v>
          </cell>
        </row>
        <row r="9816">
          <cell r="A9816" t="str">
            <v>SINAPI-I 38640</v>
          </cell>
        </row>
        <row r="9817">
          <cell r="A9817" t="str">
            <v>SINAPI-I 358</v>
          </cell>
        </row>
        <row r="9818">
          <cell r="A9818" t="str">
            <v>SINAPI-I 359</v>
          </cell>
        </row>
        <row r="9819">
          <cell r="A9819" t="str">
            <v>SINAPI-I 38641</v>
          </cell>
        </row>
        <row r="9820">
          <cell r="A9820" t="str">
            <v>SINAPI-I 360</v>
          </cell>
        </row>
        <row r="9821">
          <cell r="A9821" t="str">
            <v>SINAPI-I 4127</v>
          </cell>
        </row>
        <row r="9822">
          <cell r="A9822" t="str">
            <v>SINAPI-I 4154</v>
          </cell>
        </row>
        <row r="9823">
          <cell r="A9823" t="str">
            <v>SINAPI-I 4168</v>
          </cell>
        </row>
        <row r="9824">
          <cell r="A9824" t="str">
            <v>SINAPI-I 4161</v>
          </cell>
        </row>
        <row r="9825">
          <cell r="A9825" t="str">
            <v>SINAPI-I 42430</v>
          </cell>
        </row>
        <row r="9826">
          <cell r="A9826" t="str">
            <v>SINAPI-I 4214</v>
          </cell>
        </row>
        <row r="9827">
          <cell r="A9827" t="str">
            <v>SINAPI-I 4215</v>
          </cell>
        </row>
        <row r="9828">
          <cell r="A9828" t="str">
            <v>SINAPI-I 4210</v>
          </cell>
        </row>
        <row r="9829">
          <cell r="A9829" t="str">
            <v>SINAPI-I 4212</v>
          </cell>
        </row>
        <row r="9830">
          <cell r="A9830" t="str">
            <v>SINAPI-I 4213</v>
          </cell>
        </row>
        <row r="9831">
          <cell r="A9831" t="str">
            <v>SINAPI-I 4211</v>
          </cell>
        </row>
        <row r="9832">
          <cell r="A9832" t="str">
            <v>SINAPI-I 4209</v>
          </cell>
        </row>
        <row r="9833">
          <cell r="A9833" t="str">
            <v>SINAPI-I 4180</v>
          </cell>
        </row>
        <row r="9834">
          <cell r="A9834" t="str">
            <v>SINAPI-I 4177</v>
          </cell>
        </row>
        <row r="9835">
          <cell r="A9835" t="str">
            <v>SINAPI-I 4179</v>
          </cell>
        </row>
        <row r="9836">
          <cell r="A9836" t="str">
            <v>SINAPI-I 4208</v>
          </cell>
        </row>
        <row r="9837">
          <cell r="A9837" t="str">
            <v>SINAPI-I 4181</v>
          </cell>
        </row>
        <row r="9838">
          <cell r="A9838" t="str">
            <v>SINAPI-I 4178</v>
          </cell>
        </row>
        <row r="9839">
          <cell r="A9839" t="str">
            <v>SINAPI-I 4182</v>
          </cell>
        </row>
        <row r="9840">
          <cell r="A9840" t="str">
            <v>SINAPI-I 4183</v>
          </cell>
        </row>
        <row r="9841">
          <cell r="A9841" t="str">
            <v>SINAPI-I 4184</v>
          </cell>
        </row>
        <row r="9842">
          <cell r="A9842" t="str">
            <v>SINAPI-I 4185</v>
          </cell>
        </row>
        <row r="9843">
          <cell r="A9843" t="str">
            <v>SINAPI-I 4205</v>
          </cell>
        </row>
        <row r="9844">
          <cell r="A9844" t="str">
            <v>SINAPI-I 4192</v>
          </cell>
        </row>
        <row r="9845">
          <cell r="A9845" t="str">
            <v>SINAPI-I 4191</v>
          </cell>
        </row>
        <row r="9846">
          <cell r="A9846" t="str">
            <v>SINAPI-I 4207</v>
          </cell>
        </row>
        <row r="9847">
          <cell r="A9847" t="str">
            <v>SINAPI-I 4206</v>
          </cell>
        </row>
        <row r="9848">
          <cell r="A9848" t="str">
            <v>SINAPI-I 4190</v>
          </cell>
        </row>
        <row r="9849">
          <cell r="A9849" t="str">
            <v>SINAPI-I 4186</v>
          </cell>
        </row>
        <row r="9850">
          <cell r="A9850" t="str">
            <v>SINAPI-I 4188</v>
          </cell>
        </row>
        <row r="9851">
          <cell r="A9851" t="str">
            <v>SINAPI-I 4189</v>
          </cell>
        </row>
        <row r="9852">
          <cell r="A9852" t="str">
            <v>SINAPI-I 4197</v>
          </cell>
        </row>
        <row r="9853">
          <cell r="A9853" t="str">
            <v>SINAPI-I 4194</v>
          </cell>
        </row>
        <row r="9854">
          <cell r="A9854" t="str">
            <v>SINAPI-I 4193</v>
          </cell>
        </row>
        <row r="9855">
          <cell r="A9855" t="str">
            <v>SINAPI-I 4204</v>
          </cell>
        </row>
        <row r="9856">
          <cell r="A9856" t="str">
            <v>SINAPI-I 4187</v>
          </cell>
        </row>
        <row r="9857">
          <cell r="A9857" t="str">
            <v>SINAPI-I 4202</v>
          </cell>
        </row>
        <row r="9858">
          <cell r="A9858" t="str">
            <v>SINAPI-I 4203</v>
          </cell>
        </row>
        <row r="9859">
          <cell r="A9859" t="str">
            <v>SINAPI-I 40368</v>
          </cell>
        </row>
        <row r="9860">
          <cell r="A9860" t="str">
            <v>SINAPI-I 40365</v>
          </cell>
        </row>
        <row r="9861">
          <cell r="A9861" t="str">
            <v>SINAPI-I 40356</v>
          </cell>
        </row>
        <row r="9862">
          <cell r="A9862" t="str">
            <v>SINAPI-I 40362</v>
          </cell>
        </row>
        <row r="9863">
          <cell r="A9863" t="str">
            <v>SINAPI-I 40374</v>
          </cell>
        </row>
        <row r="9864">
          <cell r="A9864" t="str">
            <v>SINAPI-I 40371</v>
          </cell>
        </row>
        <row r="9865">
          <cell r="A9865" t="str">
            <v>SINAPI-I 40359</v>
          </cell>
        </row>
        <row r="9866">
          <cell r="A9866" t="str">
            <v>SINAPI-I 7595</v>
          </cell>
        </row>
        <row r="9867">
          <cell r="A9867" t="str">
            <v>SINAPI-I 41094</v>
          </cell>
        </row>
        <row r="9868">
          <cell r="A9868" t="str">
            <v>SINAPI-I 38175</v>
          </cell>
        </row>
        <row r="9869">
          <cell r="A9869" t="str">
            <v>SINAPI-I 38176</v>
          </cell>
        </row>
        <row r="9870">
          <cell r="A9870" t="str">
            <v>SINAPI-I 36152</v>
          </cell>
        </row>
        <row r="9871">
          <cell r="A9871" t="str">
            <v>SINAPI-I 11138</v>
          </cell>
        </row>
        <row r="9872">
          <cell r="A9872" t="str">
            <v>SINAPI-I 5333</v>
          </cell>
        </row>
        <row r="9873">
          <cell r="A9873" t="str">
            <v>SINAPI-I 4221</v>
          </cell>
        </row>
        <row r="9874">
          <cell r="A9874" t="str">
            <v>SINAPI-I 4227</v>
          </cell>
        </row>
        <row r="9875">
          <cell r="A9875" t="str">
            <v>SINAPI-I 38170</v>
          </cell>
        </row>
        <row r="9876">
          <cell r="A9876" t="str">
            <v>SINAPI-I 4252</v>
          </cell>
        </row>
        <row r="9877">
          <cell r="A9877" t="str">
            <v>SINAPI-I 40980</v>
          </cell>
        </row>
        <row r="9878">
          <cell r="A9878" t="str">
            <v>SINAPI-I 4243</v>
          </cell>
        </row>
        <row r="9879">
          <cell r="A9879" t="str">
            <v>SINAPI-I 41031</v>
          </cell>
        </row>
        <row r="9880">
          <cell r="A9880" t="str">
            <v>SINAPI-I 40986</v>
          </cell>
        </row>
        <row r="9881">
          <cell r="A9881" t="str">
            <v>SINAPI-I 37666</v>
          </cell>
        </row>
        <row r="9882">
          <cell r="A9882" t="str">
            <v>SINAPI-I 4250</v>
          </cell>
        </row>
        <row r="9883">
          <cell r="A9883" t="str">
            <v>SINAPI-I 40978</v>
          </cell>
        </row>
        <row r="9884">
          <cell r="A9884" t="str">
            <v>SINAPI-I 25960</v>
          </cell>
        </row>
        <row r="9885">
          <cell r="A9885" t="str">
            <v>SINAPI-I 41043</v>
          </cell>
        </row>
        <row r="9886">
          <cell r="A9886" t="str">
            <v>SINAPI-I 4234</v>
          </cell>
        </row>
        <row r="9887">
          <cell r="A9887" t="str">
            <v>SINAPI-I 40987</v>
          </cell>
        </row>
        <row r="9888">
          <cell r="A9888" t="str">
            <v>SINAPI-I 4253</v>
          </cell>
        </row>
        <row r="9889">
          <cell r="A9889" t="str">
            <v>SINAPI-I 40981</v>
          </cell>
        </row>
        <row r="9890">
          <cell r="A9890" t="str">
            <v>SINAPI-I 4254</v>
          </cell>
        </row>
        <row r="9891">
          <cell r="A9891" t="str">
            <v>SINAPI-I 41036</v>
          </cell>
        </row>
        <row r="9892">
          <cell r="A9892" t="str">
            <v>SINAPI-I 4251</v>
          </cell>
        </row>
        <row r="9893">
          <cell r="A9893" t="str">
            <v>SINAPI-I 40979</v>
          </cell>
        </row>
        <row r="9894">
          <cell r="A9894" t="str">
            <v>SINAPI-I 4230</v>
          </cell>
        </row>
        <row r="9895">
          <cell r="A9895" t="str">
            <v>SINAPI-I 40998</v>
          </cell>
        </row>
        <row r="9896">
          <cell r="A9896" t="str">
            <v>SINAPI-I 4257</v>
          </cell>
        </row>
        <row r="9897">
          <cell r="A9897" t="str">
            <v>SINAPI-I 40982</v>
          </cell>
        </row>
        <row r="9898">
          <cell r="A9898" t="str">
            <v>SINAPI-I 4240</v>
          </cell>
        </row>
        <row r="9899">
          <cell r="A9899" t="str">
            <v>SINAPI-I 41026</v>
          </cell>
        </row>
        <row r="9900">
          <cell r="A9900" t="str">
            <v>SINAPI-I 4239</v>
          </cell>
        </row>
        <row r="9901">
          <cell r="A9901" t="str">
            <v>SINAPI-I 41024</v>
          </cell>
        </row>
        <row r="9902">
          <cell r="A9902" t="str">
            <v>SINAPI-I 4248</v>
          </cell>
        </row>
        <row r="9903">
          <cell r="A9903" t="str">
            <v>SINAPI-I 41033</v>
          </cell>
        </row>
        <row r="9904">
          <cell r="A9904" t="str">
            <v>SINAPI-I 25959</v>
          </cell>
        </row>
        <row r="9905">
          <cell r="A9905" t="str">
            <v>SINAPI-I 41040</v>
          </cell>
        </row>
        <row r="9906">
          <cell r="A9906" t="str">
            <v>SINAPI-I 4238</v>
          </cell>
        </row>
        <row r="9907">
          <cell r="A9907" t="str">
            <v>SINAPI-I 41012</v>
          </cell>
        </row>
        <row r="9908">
          <cell r="A9908" t="str">
            <v>SINAPI-I 4237</v>
          </cell>
        </row>
        <row r="9909">
          <cell r="A9909" t="str">
            <v>SINAPI-I 41002</v>
          </cell>
        </row>
        <row r="9910">
          <cell r="A9910" t="str">
            <v>SINAPI-I 4233</v>
          </cell>
        </row>
        <row r="9911">
          <cell r="A9911" t="str">
            <v>SINAPI-I 41001</v>
          </cell>
        </row>
        <row r="9912">
          <cell r="A9912" t="str">
            <v>SINAPI-I 2</v>
          </cell>
        </row>
        <row r="9913">
          <cell r="A9913" t="str">
            <v>SINAPI-I 36517</v>
          </cell>
        </row>
        <row r="9914">
          <cell r="A9914" t="str">
            <v>SINAPI-I 4262</v>
          </cell>
        </row>
        <row r="9915">
          <cell r="A9915" t="str">
            <v>SINAPI-I 4263</v>
          </cell>
        </row>
        <row r="9916">
          <cell r="A9916" t="str">
            <v>SINAPI-I 36518</v>
          </cell>
        </row>
        <row r="9917">
          <cell r="A9917" t="str">
            <v>SINAPI-I 14221</v>
          </cell>
        </row>
        <row r="9918">
          <cell r="A9918" t="str">
            <v>SINAPI-I 38402</v>
          </cell>
        </row>
        <row r="9919">
          <cell r="A9919" t="str">
            <v>SINAPI-I 3412</v>
          </cell>
        </row>
        <row r="9920">
          <cell r="A9920" t="str">
            <v>SINAPI-I 3413</v>
          </cell>
        </row>
        <row r="9921">
          <cell r="A9921" t="str">
            <v>SINAPI-I 39744</v>
          </cell>
        </row>
        <row r="9922">
          <cell r="A9922" t="str">
            <v>SINAPI-I 39745</v>
          </cell>
        </row>
        <row r="9923">
          <cell r="A9923" t="str">
            <v>SINAPI-I 39637</v>
          </cell>
        </row>
        <row r="9924">
          <cell r="A9924" t="str">
            <v>SINAPI-I 39638</v>
          </cell>
        </row>
        <row r="9925">
          <cell r="A9925" t="str">
            <v>SINAPI-I 39639</v>
          </cell>
        </row>
        <row r="9926">
          <cell r="A9926" t="str">
            <v>SINAPI-I 39517</v>
          </cell>
        </row>
        <row r="9927">
          <cell r="A9927" t="str">
            <v>SINAPI-I 39518</v>
          </cell>
        </row>
        <row r="9928">
          <cell r="A9928" t="str">
            <v>SINAPI-I 38366</v>
          </cell>
        </row>
        <row r="9929">
          <cell r="A9929" t="str">
            <v>SINAPI-I 11703</v>
          </cell>
        </row>
        <row r="9930">
          <cell r="A9930" t="str">
            <v>SINAPI-I 37400</v>
          </cell>
        </row>
        <row r="9931">
          <cell r="A9931" t="str">
            <v>SINAPI-I 25400</v>
          </cell>
        </row>
        <row r="9932">
          <cell r="A9932" t="str">
            <v>SINAPI-I 4272</v>
          </cell>
        </row>
        <row r="9933">
          <cell r="A9933" t="str">
            <v>SINAPI-I 4276</v>
          </cell>
        </row>
        <row r="9934">
          <cell r="A9934" t="str">
            <v>SINAPI-I 4273</v>
          </cell>
        </row>
        <row r="9935">
          <cell r="A9935" t="str">
            <v>SINAPI-I 4274</v>
          </cell>
        </row>
        <row r="9936">
          <cell r="A9936" t="str">
            <v>SINAPI-I 39438</v>
          </cell>
        </row>
        <row r="9937">
          <cell r="A9937" t="str">
            <v>SINAPI-I 11963</v>
          </cell>
        </row>
        <row r="9938">
          <cell r="A9938" t="str">
            <v>SINAPI-I 11964</v>
          </cell>
        </row>
        <row r="9939">
          <cell r="A9939" t="str">
            <v>SINAPI-I 4379</v>
          </cell>
        </row>
        <row r="9940">
          <cell r="A9940" t="str">
            <v>SINAPI-I 4377</v>
          </cell>
        </row>
        <row r="9941">
          <cell r="A9941" t="str">
            <v>SINAPI-I 4356</v>
          </cell>
        </row>
        <row r="9942">
          <cell r="A9942" t="str">
            <v>SINAPI-I 13246</v>
          </cell>
        </row>
        <row r="9943">
          <cell r="A9943" t="str">
            <v>SINAPI-I 4346</v>
          </cell>
        </row>
        <row r="9944">
          <cell r="A9944" t="str">
            <v>SINAPI-I 11955</v>
          </cell>
        </row>
        <row r="9945">
          <cell r="A9945" t="str">
            <v>SINAPI-I 11960</v>
          </cell>
        </row>
        <row r="9946">
          <cell r="A9946" t="str">
            <v>SINAPI-I 4333</v>
          </cell>
        </row>
        <row r="9947">
          <cell r="A9947" t="str">
            <v>SINAPI-I 4358</v>
          </cell>
        </row>
        <row r="9948">
          <cell r="A9948" t="str">
            <v>SINAPI-I 39435</v>
          </cell>
        </row>
        <row r="9949">
          <cell r="A9949" t="str">
            <v>SINAPI-I 39436</v>
          </cell>
        </row>
        <row r="9950">
          <cell r="A9950" t="str">
            <v>SINAPI-I 39437</v>
          </cell>
        </row>
        <row r="9951">
          <cell r="A9951" t="str">
            <v>SINAPI-I 39439</v>
          </cell>
        </row>
        <row r="9952">
          <cell r="A9952" t="str">
            <v>SINAPI-I 39440</v>
          </cell>
        </row>
        <row r="9953">
          <cell r="A9953" t="str">
            <v>SINAPI-I 39441</v>
          </cell>
        </row>
        <row r="9954">
          <cell r="A9954" t="str">
            <v>SINAPI-I 39442</v>
          </cell>
        </row>
        <row r="9955">
          <cell r="A9955" t="str">
            <v>SINAPI-I 39443</v>
          </cell>
        </row>
        <row r="9956">
          <cell r="A9956" t="str">
            <v>SINAPI-I 4329</v>
          </cell>
        </row>
        <row r="9957">
          <cell r="A9957" t="str">
            <v>SINAPI-I 4383</v>
          </cell>
        </row>
        <row r="9958">
          <cell r="A9958" t="str">
            <v>SINAPI-I 4344</v>
          </cell>
        </row>
        <row r="9959">
          <cell r="A9959" t="str">
            <v>SINAPI-I 436</v>
          </cell>
        </row>
        <row r="9960">
          <cell r="A9960" t="str">
            <v>SINAPI-I 442</v>
          </cell>
        </row>
        <row r="9961">
          <cell r="A9961" t="str">
            <v>SINAPI-I 11953</v>
          </cell>
        </row>
        <row r="9962">
          <cell r="A9962" t="str">
            <v>SINAPI-I 4335</v>
          </cell>
        </row>
        <row r="9963">
          <cell r="A9963" t="str">
            <v>SINAPI-I 4334</v>
          </cell>
        </row>
        <row r="9964">
          <cell r="A9964" t="str">
            <v>SINAPI-I 4343</v>
          </cell>
        </row>
        <row r="9965">
          <cell r="A9965" t="str">
            <v>SINAPI-I 430</v>
          </cell>
        </row>
        <row r="9966">
          <cell r="A9966" t="str">
            <v>SINAPI-I 441</v>
          </cell>
        </row>
        <row r="9967">
          <cell r="A9967" t="str">
            <v>SINAPI-I 431</v>
          </cell>
        </row>
        <row r="9968">
          <cell r="A9968" t="str">
            <v>SINAPI-I 432</v>
          </cell>
        </row>
        <row r="9969">
          <cell r="A9969" t="str">
            <v>SINAPI-I 429</v>
          </cell>
        </row>
        <row r="9970">
          <cell r="A9970" t="str">
            <v>SINAPI-I 439</v>
          </cell>
        </row>
        <row r="9971">
          <cell r="A9971" t="str">
            <v>SINAPI-I 433</v>
          </cell>
        </row>
        <row r="9972">
          <cell r="A9972" t="str">
            <v>SINAPI-I 437</v>
          </cell>
        </row>
        <row r="9973">
          <cell r="A9973" t="str">
            <v>SINAPI-I 11790</v>
          </cell>
        </row>
        <row r="9974">
          <cell r="A9974" t="str">
            <v>SINAPI-I 428</v>
          </cell>
        </row>
        <row r="9975">
          <cell r="A9975" t="str">
            <v>SINAPI-I 4384</v>
          </cell>
        </row>
        <row r="9976">
          <cell r="A9976" t="str">
            <v>SINAPI-I 4351</v>
          </cell>
        </row>
        <row r="9977">
          <cell r="A9977" t="str">
            <v>SINAPI-I 11054</v>
          </cell>
        </row>
        <row r="9978">
          <cell r="A9978" t="str">
            <v>SINAPI-I 11055</v>
          </cell>
        </row>
        <row r="9979">
          <cell r="A9979" t="str">
            <v>SINAPI-I 11056</v>
          </cell>
        </row>
        <row r="9980">
          <cell r="A9980" t="str">
            <v>SINAPI-I 11057</v>
          </cell>
        </row>
        <row r="9981">
          <cell r="A9981" t="str">
            <v>SINAPI-I 11059</v>
          </cell>
        </row>
        <row r="9982">
          <cell r="A9982" t="str">
            <v>SINAPI-I 11058</v>
          </cell>
        </row>
        <row r="9983">
          <cell r="A9983" t="str">
            <v>SINAPI-I 4380</v>
          </cell>
        </row>
        <row r="9984">
          <cell r="A9984" t="str">
            <v>SINAPI-I 4299</v>
          </cell>
        </row>
        <row r="9985">
          <cell r="A9985" t="str">
            <v>SINAPI-I 4304</v>
          </cell>
        </row>
        <row r="9986">
          <cell r="A9986" t="str">
            <v>SINAPI-I 4305</v>
          </cell>
        </row>
        <row r="9987">
          <cell r="A9987" t="str">
            <v>SINAPI-I 4306</v>
          </cell>
        </row>
        <row r="9988">
          <cell r="A9988" t="str">
            <v>SINAPI-I 4308</v>
          </cell>
        </row>
        <row r="9989">
          <cell r="A9989" t="str">
            <v>SINAPI-I 4302</v>
          </cell>
        </row>
        <row r="9990">
          <cell r="A9990" t="str">
            <v>SINAPI-I 4300</v>
          </cell>
        </row>
        <row r="9991">
          <cell r="A9991" t="str">
            <v>SINAPI-I 4301</v>
          </cell>
        </row>
        <row r="9992">
          <cell r="A9992" t="str">
            <v>SINAPI-I 4320</v>
          </cell>
        </row>
        <row r="9993">
          <cell r="A9993" t="str">
            <v>SINAPI-I 4318</v>
          </cell>
        </row>
        <row r="9994">
          <cell r="A9994" t="str">
            <v>SINAPI-I 40547</v>
          </cell>
        </row>
        <row r="9995">
          <cell r="A9995" t="str">
            <v>SINAPI-I 11962</v>
          </cell>
        </row>
        <row r="9996">
          <cell r="A9996" t="str">
            <v>SINAPI-I 4332</v>
          </cell>
        </row>
        <row r="9997">
          <cell r="A9997" t="str">
            <v>SINAPI-I 4331</v>
          </cell>
        </row>
        <row r="9998">
          <cell r="A9998" t="str">
            <v>SINAPI-I 4336</v>
          </cell>
        </row>
        <row r="9999">
          <cell r="A9999" t="str">
            <v>SINAPI-I 13294</v>
          </cell>
        </row>
        <row r="10000">
          <cell r="A10000" t="str">
            <v>SINAPI-I 11948</v>
          </cell>
        </row>
        <row r="10001">
          <cell r="A10001" t="str">
            <v>SINAPI-I 4382</v>
          </cell>
        </row>
        <row r="10002">
          <cell r="A10002" t="str">
            <v>SINAPI-I 4354</v>
          </cell>
        </row>
        <row r="10003">
          <cell r="A10003" t="str">
            <v>SINAPI-I 40839</v>
          </cell>
        </row>
        <row r="10004">
          <cell r="A10004" t="str">
            <v>SINAPI-I 40552</v>
          </cell>
        </row>
        <row r="10005">
          <cell r="A10005" t="str">
            <v>SINAPI-I 40549</v>
          </cell>
        </row>
        <row r="10006">
          <cell r="A10006" t="str">
            <v>SINAPI-I 4385</v>
          </cell>
        </row>
        <row r="10007">
          <cell r="A10007" t="str">
            <v>SINAPI-I 38397</v>
          </cell>
        </row>
        <row r="10008">
          <cell r="A10008" t="str">
            <v>SINAPI-I 20078</v>
          </cell>
        </row>
        <row r="10009">
          <cell r="A10009" t="str">
            <v>SINAPI-I 20079</v>
          </cell>
        </row>
        <row r="10010">
          <cell r="A10010" t="str">
            <v>SINAPI-I 39897</v>
          </cell>
        </row>
        <row r="10011">
          <cell r="A10011" t="str">
            <v>SINAPI-I 118</v>
          </cell>
        </row>
        <row r="10012">
          <cell r="A10012" t="str">
            <v>SINAPI-I 4396</v>
          </cell>
        </row>
        <row r="10013">
          <cell r="A10013" t="str">
            <v>SINAPI-I 36881</v>
          </cell>
        </row>
        <row r="10014">
          <cell r="A10014" t="str">
            <v>SINAPI-I 36882</v>
          </cell>
        </row>
        <row r="10015">
          <cell r="A10015" t="str">
            <v>SINAPI-I 4397</v>
          </cell>
        </row>
        <row r="10016">
          <cell r="A10016" t="str">
            <v>SINAPI-I 34754</v>
          </cell>
        </row>
        <row r="10017">
          <cell r="A10017" t="str">
            <v>SINAPI-I 25962</v>
          </cell>
        </row>
        <row r="10018">
          <cell r="A10018" t="str">
            <v>SINAPI-I 34752</v>
          </cell>
        </row>
        <row r="10019">
          <cell r="A10019" t="str">
            <v>SINAPI-I 4751</v>
          </cell>
        </row>
        <row r="10020">
          <cell r="A10020" t="str">
            <v>SINAPI-I 41066</v>
          </cell>
        </row>
        <row r="10021">
          <cell r="A10021" t="str">
            <v>SINAPI-I 39604</v>
          </cell>
        </row>
        <row r="10022">
          <cell r="A10022" t="str">
            <v>SINAPI-I 39605</v>
          </cell>
        </row>
        <row r="10023">
          <cell r="A10023" t="str">
            <v>SINAPI-I 39606</v>
          </cell>
        </row>
        <row r="10024">
          <cell r="A10024" t="str">
            <v>SINAPI-I 39607</v>
          </cell>
        </row>
        <row r="10025">
          <cell r="A10025" t="str">
            <v>SINAPI-I 39594</v>
          </cell>
        </row>
        <row r="10026">
          <cell r="A10026" t="str">
            <v>SINAPI-I 39596</v>
          </cell>
        </row>
        <row r="10027">
          <cell r="A10027" t="str">
            <v>SINAPI-I 39595</v>
          </cell>
        </row>
        <row r="10028">
          <cell r="A10028" t="str">
            <v>SINAPI-I 39597</v>
          </cell>
        </row>
        <row r="10029">
          <cell r="A10029" t="str">
            <v>SINAPI-I 20209</v>
          </cell>
        </row>
        <row r="10030">
          <cell r="A10030" t="str">
            <v>SINAPI-I 4433</v>
          </cell>
        </row>
        <row r="10031">
          <cell r="A10031" t="str">
            <v>SINAPI-I 10731</v>
          </cell>
        </row>
        <row r="10032">
          <cell r="A10032" t="str">
            <v>SINAPI-I 4704</v>
          </cell>
        </row>
        <row r="10033">
          <cell r="A10033" t="str">
            <v>SINAPI-I 10730</v>
          </cell>
        </row>
        <row r="10034">
          <cell r="A10034" t="str">
            <v>SINAPI-I 4729</v>
          </cell>
        </row>
        <row r="10035">
          <cell r="A10035" t="str">
            <v>SINAPI-I 4720</v>
          </cell>
        </row>
        <row r="10036">
          <cell r="A10036" t="str">
            <v>SINAPI-I 4721</v>
          </cell>
        </row>
        <row r="10037">
          <cell r="A10037" t="str">
            <v>SINAPI-I 4718</v>
          </cell>
        </row>
        <row r="10038">
          <cell r="A10038" t="str">
            <v>SINAPI-I 4722</v>
          </cell>
        </row>
        <row r="10039">
          <cell r="A10039" t="str">
            <v>SINAPI-I 4723</v>
          </cell>
        </row>
        <row r="10040">
          <cell r="A10040" t="str">
            <v>SINAPI-I 4727</v>
          </cell>
        </row>
        <row r="10041">
          <cell r="A10041" t="str">
            <v>SINAPI-I 4748</v>
          </cell>
        </row>
        <row r="10042">
          <cell r="A10042" t="str">
            <v>SINAPI-I 4730</v>
          </cell>
        </row>
        <row r="10043">
          <cell r="A10043" t="str">
            <v>SINAPI-I 13186</v>
          </cell>
        </row>
        <row r="10044">
          <cell r="A10044" t="str">
            <v>SINAPI-I 10737</v>
          </cell>
        </row>
        <row r="10045">
          <cell r="A10045" t="str">
            <v>SINAPI-I 10734</v>
          </cell>
        </row>
        <row r="10046">
          <cell r="A10046" t="str">
            <v>SINAPI-I 4708</v>
          </cell>
        </row>
        <row r="10047">
          <cell r="A10047" t="str">
            <v>SINAPI-I 4712</v>
          </cell>
        </row>
        <row r="10048">
          <cell r="A10048" t="str">
            <v>SINAPI-I 4710</v>
          </cell>
        </row>
        <row r="10049">
          <cell r="A10049" t="str">
            <v>SINAPI-I 4746</v>
          </cell>
        </row>
        <row r="10050">
          <cell r="A10050" t="str">
            <v>SINAPI-I 4750</v>
          </cell>
        </row>
        <row r="10051">
          <cell r="A10051" t="str">
            <v>SINAPI-I 41065</v>
          </cell>
        </row>
        <row r="10052">
          <cell r="A10052" t="str">
            <v>SINAPI-I 34747</v>
          </cell>
        </row>
        <row r="10053">
          <cell r="A10053" t="str">
            <v>SINAPI-I 4826</v>
          </cell>
        </row>
        <row r="10054">
          <cell r="A10054" t="str">
            <v>SINAPI-I 41975</v>
          </cell>
        </row>
        <row r="10055">
          <cell r="A10055" t="str">
            <v>SINAPI-I 4825</v>
          </cell>
        </row>
        <row r="10056">
          <cell r="A10056" t="str">
            <v>SINAPI-I 34744</v>
          </cell>
        </row>
        <row r="10057">
          <cell r="A10057" t="str">
            <v>SINAPI-I 39430</v>
          </cell>
        </row>
        <row r="10058">
          <cell r="A10058" t="str">
            <v>SINAPI-I 39573</v>
          </cell>
        </row>
        <row r="10059">
          <cell r="A10059" t="str">
            <v>SINAPI-I 38410</v>
          </cell>
        </row>
        <row r="10060">
          <cell r="A10060" t="str">
            <v>SINAPI-I 4765</v>
          </cell>
        </row>
        <row r="10061">
          <cell r="A10061" t="str">
            <v>SINAPI-I 4766</v>
          </cell>
        </row>
        <row r="10062">
          <cell r="A10062" t="str">
            <v>SINAPI-I 4767</v>
          </cell>
        </row>
        <row r="10063">
          <cell r="A10063" t="str">
            <v>SINAPI-I 10963</v>
          </cell>
        </row>
        <row r="10064">
          <cell r="A10064" t="str">
            <v>SINAPI-I 10962</v>
          </cell>
        </row>
        <row r="10065">
          <cell r="A10065" t="str">
            <v>SINAPI-I 34742</v>
          </cell>
        </row>
        <row r="10066">
          <cell r="A10066" t="str">
            <v>SINAPI-I 4773</v>
          </cell>
        </row>
        <row r="10067">
          <cell r="A10067" t="str">
            <v>SINAPI-I 34740</v>
          </cell>
        </row>
        <row r="10068">
          <cell r="A10068" t="str">
            <v>SINAPI-I 4776</v>
          </cell>
        </row>
        <row r="10069">
          <cell r="A10069" t="str">
            <v>SINAPI-I 4774</v>
          </cell>
        </row>
        <row r="10070">
          <cell r="A10070" t="str">
            <v>SINAPI-I 40313</v>
          </cell>
        </row>
        <row r="10071">
          <cell r="A10071" t="str">
            <v>SINAPI-I 13340</v>
          </cell>
        </row>
        <row r="10072">
          <cell r="A10072" t="str">
            <v>SINAPI-I 10965</v>
          </cell>
        </row>
        <row r="10073">
          <cell r="A10073" t="str">
            <v>SINAPI-I 10966</v>
          </cell>
        </row>
        <row r="10074">
          <cell r="A10074" t="str">
            <v>SINAPI-I 40537</v>
          </cell>
        </row>
        <row r="10075">
          <cell r="A10075" t="str">
            <v>SINAPI-I 40536</v>
          </cell>
        </row>
        <row r="10076">
          <cell r="A10076" t="str">
            <v>SINAPI-I 40535</v>
          </cell>
        </row>
        <row r="10077">
          <cell r="A10077" t="str">
            <v>SINAPI-I 39427</v>
          </cell>
        </row>
        <row r="10078">
          <cell r="A10078" t="str">
            <v>SINAPI-I 39424</v>
          </cell>
        </row>
        <row r="10079">
          <cell r="A10079" t="str">
            <v>SINAPI-I 39425</v>
          </cell>
        </row>
        <row r="10080">
          <cell r="A10080" t="str">
            <v>SINAPI-I 40664</v>
          </cell>
        </row>
        <row r="10081">
          <cell r="A10081" t="str">
            <v>SINAPI-I 34360</v>
          </cell>
        </row>
        <row r="10082">
          <cell r="A10082" t="str">
            <v>SINAPI-I 20259</v>
          </cell>
        </row>
        <row r="10083">
          <cell r="A10083" t="str">
            <v>SINAPI-I 14077</v>
          </cell>
        </row>
        <row r="10084">
          <cell r="A10084" t="str">
            <v>SINAPI-I 3678</v>
          </cell>
        </row>
        <row r="10085">
          <cell r="A10085" t="str">
            <v>SINAPI-I 39418</v>
          </cell>
        </row>
        <row r="10086">
          <cell r="A10086" t="str">
            <v>SINAPI-I 39419</v>
          </cell>
        </row>
        <row r="10087">
          <cell r="A10087" t="str">
            <v>SINAPI-I 39420</v>
          </cell>
        </row>
        <row r="10088">
          <cell r="A10088" t="str">
            <v>SINAPI-I 39571</v>
          </cell>
        </row>
        <row r="10089">
          <cell r="A10089" t="str">
            <v>SINAPI-I 39421</v>
          </cell>
        </row>
        <row r="10090">
          <cell r="A10090" t="str">
            <v>SINAPI-I 39422</v>
          </cell>
        </row>
        <row r="10091">
          <cell r="A10091" t="str">
            <v>SINAPI-I 39423</v>
          </cell>
        </row>
        <row r="10092">
          <cell r="A10092" t="str">
            <v>SINAPI-I 39426</v>
          </cell>
        </row>
        <row r="10093">
          <cell r="A10093" t="str">
            <v>SINAPI-I 39429</v>
          </cell>
        </row>
        <row r="10094">
          <cell r="A10094" t="str">
            <v>SINAPI-I 39428</v>
          </cell>
        </row>
        <row r="10095">
          <cell r="A10095" t="str">
            <v>SINAPI-I 39572</v>
          </cell>
        </row>
        <row r="10096">
          <cell r="A10096" t="str">
            <v>SINAPI-I 39570</v>
          </cell>
        </row>
        <row r="10097">
          <cell r="A10097" t="str">
            <v>SINAPI-I 39569</v>
          </cell>
        </row>
        <row r="10098">
          <cell r="A10098" t="str">
            <v>SINAPI-I 11552</v>
          </cell>
        </row>
        <row r="10099">
          <cell r="A10099" t="str">
            <v>SINAPI-I 40598</v>
          </cell>
        </row>
        <row r="10100">
          <cell r="A10100" t="str">
            <v>SINAPI-I 39029</v>
          </cell>
        </row>
        <row r="10101">
          <cell r="A10101" t="str">
            <v>SINAPI-I 39028</v>
          </cell>
        </row>
        <row r="10102">
          <cell r="A10102" t="str">
            <v>SINAPI-I 39328</v>
          </cell>
        </row>
        <row r="10103">
          <cell r="A10103" t="str">
            <v>SINAPI-I 38541</v>
          </cell>
        </row>
        <row r="10104">
          <cell r="A10104" t="str">
            <v>SINAPI-I 38542</v>
          </cell>
        </row>
        <row r="10105">
          <cell r="A10105" t="str">
            <v>SINAPI-I 38543</v>
          </cell>
        </row>
        <row r="10106">
          <cell r="A10106" t="str">
            <v>SINAPI-I 40406</v>
          </cell>
        </row>
        <row r="10107">
          <cell r="A10107" t="str">
            <v>SINAPI-I 40789</v>
          </cell>
        </row>
        <row r="10108">
          <cell r="A10108" t="str">
            <v>SINAPI-I 40791</v>
          </cell>
        </row>
        <row r="10109">
          <cell r="A10109" t="str">
            <v>SINAPI-I 11651</v>
          </cell>
        </row>
        <row r="10110">
          <cell r="A10110" t="str">
            <v>SINAPI-I 42002</v>
          </cell>
        </row>
        <row r="10111">
          <cell r="A10111" t="str">
            <v>SINAPI-I 40435</v>
          </cell>
        </row>
        <row r="10112">
          <cell r="A10112" t="str">
            <v>SINAPI-I 39012</v>
          </cell>
        </row>
        <row r="10113">
          <cell r="A10113" t="str">
            <v>SINAPI-I 13617</v>
          </cell>
        </row>
        <row r="10114">
          <cell r="A10114" t="str">
            <v>SINAPI-I 5327</v>
          </cell>
        </row>
        <row r="10115">
          <cell r="A10115" t="str">
            <v>SINAPI-I 35274</v>
          </cell>
        </row>
        <row r="10116">
          <cell r="A10116" t="str">
            <v>SINAPI-I 35275</v>
          </cell>
        </row>
        <row r="10117">
          <cell r="A10117" t="str">
            <v>SINAPI-I 35276</v>
          </cell>
        </row>
        <row r="10118">
          <cell r="A10118" t="str">
            <v>SINAPI-I 38386</v>
          </cell>
        </row>
        <row r="10119">
          <cell r="A10119" t="str">
            <v>SINAPI-I 11091</v>
          </cell>
        </row>
        <row r="10120">
          <cell r="A10120" t="str">
            <v>SINAPI-I 37586</v>
          </cell>
        </row>
        <row r="10121">
          <cell r="A10121" t="str">
            <v>SINAPI-I 37395</v>
          </cell>
        </row>
        <row r="10122">
          <cell r="A10122" t="str">
            <v>SINAPI-I 14147</v>
          </cell>
        </row>
        <row r="10123">
          <cell r="A10123" t="str">
            <v>SINAPI-I 37396</v>
          </cell>
        </row>
        <row r="10124">
          <cell r="A10124" t="str">
            <v>SINAPI-I 37397</v>
          </cell>
        </row>
        <row r="10125">
          <cell r="A10125" t="str">
            <v>SINAPI-I 11559</v>
          </cell>
        </row>
        <row r="10126">
          <cell r="A10126" t="str">
            <v>SINAPI-I 444</v>
          </cell>
        </row>
        <row r="10127">
          <cell r="A10127" t="str">
            <v>SINAPI-I 445</v>
          </cell>
        </row>
        <row r="10128">
          <cell r="A10128" t="str">
            <v>SINAPI-I 4783</v>
          </cell>
        </row>
        <row r="10129">
          <cell r="A10129" t="str">
            <v>SINAPI-I 41079</v>
          </cell>
        </row>
        <row r="10130">
          <cell r="A10130" t="str">
            <v>SINAPI-I 12874</v>
          </cell>
        </row>
        <row r="10131">
          <cell r="A10131" t="str">
            <v>SINAPI-I 41082</v>
          </cell>
        </row>
        <row r="10132">
          <cell r="A10132" t="str">
            <v>SINAPI-I 4785</v>
          </cell>
        </row>
        <row r="10133">
          <cell r="A10133" t="str">
            <v>SINAPI-I 41081</v>
          </cell>
        </row>
        <row r="10134">
          <cell r="A10134" t="str">
            <v>SINAPI-I 4801</v>
          </cell>
        </row>
        <row r="10135">
          <cell r="A10135" t="str">
            <v>SINAPI-I 4794</v>
          </cell>
        </row>
        <row r="10136">
          <cell r="A10136" t="str">
            <v>SINAPI-I 4796</v>
          </cell>
        </row>
        <row r="10137">
          <cell r="A10137" t="str">
            <v>SINAPI-I 4800</v>
          </cell>
        </row>
        <row r="10138">
          <cell r="A10138" t="str">
            <v>SINAPI-I 4795</v>
          </cell>
        </row>
        <row r="10139">
          <cell r="A10139" t="str">
            <v>SINAPI-I 39694</v>
          </cell>
        </row>
        <row r="10140">
          <cell r="A10140" t="str">
            <v>SINAPI-I 1292</v>
          </cell>
        </row>
        <row r="10141">
          <cell r="A10141" t="str">
            <v>SINAPI-I 1287</v>
          </cell>
        </row>
        <row r="10142">
          <cell r="A10142" t="str">
            <v>SINAPI-I 1297</v>
          </cell>
        </row>
        <row r="10143">
          <cell r="A10143" t="str">
            <v>SINAPI-I 4786</v>
          </cell>
        </row>
        <row r="10144">
          <cell r="A10144" t="str">
            <v>SINAPI-I 10840</v>
          </cell>
        </row>
        <row r="10145">
          <cell r="A10145" t="str">
            <v>SINAPI-I 10841</v>
          </cell>
        </row>
        <row r="10146">
          <cell r="A10146" t="str">
            <v>SINAPI-I 25980</v>
          </cell>
        </row>
        <row r="10147">
          <cell r="A10147" t="str">
            <v>SINAPI-I 10842</v>
          </cell>
        </row>
        <row r="10148">
          <cell r="A10148" t="str">
            <v>SINAPI-I 21108</v>
          </cell>
        </row>
        <row r="10149">
          <cell r="A10149" t="str">
            <v>SINAPI-I 38180</v>
          </cell>
        </row>
        <row r="10150">
          <cell r="A10150" t="str">
            <v>SINAPI-I 40648</v>
          </cell>
        </row>
        <row r="10151">
          <cell r="A10151" t="str">
            <v>SINAPI-I 40649</v>
          </cell>
        </row>
        <row r="10152">
          <cell r="A10152" t="str">
            <v>SINAPI-I 40650</v>
          </cell>
        </row>
        <row r="10153">
          <cell r="A10153" t="str">
            <v>SINAPI-I 40651</v>
          </cell>
        </row>
        <row r="10154">
          <cell r="A10154" t="str">
            <v>SINAPI-I 40652</v>
          </cell>
        </row>
        <row r="10155">
          <cell r="A10155" t="str">
            <v>SINAPI-I 40647</v>
          </cell>
        </row>
        <row r="10156">
          <cell r="A10156" t="str">
            <v>SINAPI-I 40653</v>
          </cell>
        </row>
        <row r="10157">
          <cell r="A10157" t="str">
            <v>SINAPI-I 36178</v>
          </cell>
        </row>
        <row r="10158">
          <cell r="A10158" t="str">
            <v>SINAPI-I 38195</v>
          </cell>
        </row>
        <row r="10159">
          <cell r="A10159" t="str">
            <v>SINAPI-I 38181</v>
          </cell>
        </row>
        <row r="10160">
          <cell r="A10160" t="str">
            <v>SINAPI-I 38182</v>
          </cell>
        </row>
        <row r="10161">
          <cell r="A10161" t="str">
            <v>SINAPI-I 38186</v>
          </cell>
        </row>
        <row r="10162">
          <cell r="A10162" t="str">
            <v>SINAPI-I 38185</v>
          </cell>
        </row>
        <row r="10163">
          <cell r="A10163" t="str">
            <v>SINAPI-I 40654</v>
          </cell>
        </row>
        <row r="10164">
          <cell r="A10164" t="str">
            <v>SINAPI-I 25981</v>
          </cell>
        </row>
        <row r="10165">
          <cell r="A10165" t="str">
            <v>SINAPI-I 4822</v>
          </cell>
        </row>
        <row r="10166">
          <cell r="A10166" t="str">
            <v>SINAPI-I 4818</v>
          </cell>
        </row>
        <row r="10167">
          <cell r="A10167" t="str">
            <v>SINAPI-I 39567</v>
          </cell>
        </row>
        <row r="10168">
          <cell r="A10168" t="str">
            <v>SINAPI-I 39566</v>
          </cell>
        </row>
        <row r="10169">
          <cell r="A10169" t="str">
            <v>SINAPI-I 11062</v>
          </cell>
        </row>
        <row r="10170">
          <cell r="A10170" t="str">
            <v>SINAPI-I 11063</v>
          </cell>
        </row>
        <row r="10171">
          <cell r="A10171" t="str">
            <v>SINAPI-I 13521</v>
          </cell>
        </row>
        <row r="10172">
          <cell r="A10172" t="str">
            <v>SINAPI-I 10851</v>
          </cell>
        </row>
        <row r="10173">
          <cell r="A10173" t="str">
            <v>SINAPI-I 39515</v>
          </cell>
        </row>
        <row r="10174">
          <cell r="A10174" t="str">
            <v>SINAPI-I 39516</v>
          </cell>
        </row>
        <row r="10175">
          <cell r="A10175" t="str">
            <v>SINAPI-I 39514</v>
          </cell>
        </row>
        <row r="10176">
          <cell r="A10176" t="str">
            <v>SINAPI-I 4812</v>
          </cell>
        </row>
        <row r="10177">
          <cell r="A10177" t="str">
            <v>SINAPI-I 10849</v>
          </cell>
        </row>
        <row r="10178">
          <cell r="A10178" t="str">
            <v>SINAPI-I 10848</v>
          </cell>
        </row>
        <row r="10179">
          <cell r="A10179" t="str">
            <v>SINAPI-I 4813</v>
          </cell>
        </row>
        <row r="10180">
          <cell r="A10180" t="str">
            <v>SINAPI-I 37560</v>
          </cell>
        </row>
        <row r="10181">
          <cell r="A10181" t="str">
            <v>SINAPI-I 37557</v>
          </cell>
        </row>
        <row r="10182">
          <cell r="A10182" t="str">
            <v>SINAPI-I 37556</v>
          </cell>
        </row>
        <row r="10183">
          <cell r="A10183" t="str">
            <v>SINAPI-I 37559</v>
          </cell>
        </row>
        <row r="10184">
          <cell r="A10184" t="str">
            <v>SINAPI-I 37539</v>
          </cell>
        </row>
        <row r="10185">
          <cell r="A10185" t="str">
            <v>SINAPI-I 37558</v>
          </cell>
        </row>
        <row r="10186">
          <cell r="A10186" t="str">
            <v>SINAPI-I 34723</v>
          </cell>
        </row>
        <row r="10187">
          <cell r="A10187" t="str">
            <v>SINAPI-I 34721</v>
          </cell>
        </row>
        <row r="10188">
          <cell r="A10188" t="str">
            <v>SINAPI-I 4309</v>
          </cell>
        </row>
        <row r="10189">
          <cell r="A10189" t="str">
            <v>SINAPI-I 4307</v>
          </cell>
        </row>
        <row r="10190">
          <cell r="A10190" t="str">
            <v>SINAPI-I 10850</v>
          </cell>
        </row>
        <row r="10191">
          <cell r="A10191" t="str">
            <v>SINAPI-I 42438</v>
          </cell>
        </row>
        <row r="10192">
          <cell r="A10192" t="str">
            <v>SINAPI-I 4792</v>
          </cell>
        </row>
        <row r="10193">
          <cell r="A10193" t="str">
            <v>SINAPI-I 4790</v>
          </cell>
        </row>
        <row r="10194">
          <cell r="A10194" t="str">
            <v>SINAPI-I 40671</v>
          </cell>
        </row>
        <row r="10195">
          <cell r="A10195" t="str">
            <v>SINAPI-I 7552</v>
          </cell>
        </row>
        <row r="10196">
          <cell r="A10196" t="str">
            <v>SINAPI-I 4893</v>
          </cell>
        </row>
        <row r="10197">
          <cell r="A10197" t="str">
            <v>SINAPI-I 4894</v>
          </cell>
        </row>
        <row r="10198">
          <cell r="A10198" t="str">
            <v>SINAPI-I 4888</v>
          </cell>
        </row>
        <row r="10199">
          <cell r="A10199" t="str">
            <v>SINAPI-I 4890</v>
          </cell>
        </row>
        <row r="10200">
          <cell r="A10200" t="str">
            <v>SINAPI-I 12411</v>
          </cell>
        </row>
        <row r="10201">
          <cell r="A10201" t="str">
            <v>SINAPI-I 4891</v>
          </cell>
        </row>
        <row r="10202">
          <cell r="A10202" t="str">
            <v>SINAPI-I 4889</v>
          </cell>
        </row>
        <row r="10203">
          <cell r="A10203" t="str">
            <v>SINAPI-I 4892</v>
          </cell>
        </row>
        <row r="10204">
          <cell r="A10204" t="str">
            <v>SINAPI-I 12412</v>
          </cell>
        </row>
        <row r="10205">
          <cell r="A10205" t="str">
            <v>SINAPI-I 11073</v>
          </cell>
        </row>
        <row r="10206">
          <cell r="A10206" t="str">
            <v>SINAPI-I 11071</v>
          </cell>
        </row>
        <row r="10207">
          <cell r="A10207" t="str">
            <v>SINAPI-I 11072</v>
          </cell>
        </row>
        <row r="10208">
          <cell r="A10208" t="str">
            <v>SINAPI-I 4895</v>
          </cell>
        </row>
        <row r="10209">
          <cell r="A10209" t="str">
            <v>SINAPI-I 4907</v>
          </cell>
        </row>
        <row r="10210">
          <cell r="A10210" t="str">
            <v>SINAPI-I 4902</v>
          </cell>
        </row>
        <row r="10211">
          <cell r="A10211" t="str">
            <v>SINAPI-I 4908</v>
          </cell>
        </row>
        <row r="10212">
          <cell r="A10212" t="str">
            <v>SINAPI-I 4909</v>
          </cell>
        </row>
        <row r="10213">
          <cell r="A10213" t="str">
            <v>SINAPI-I 4903</v>
          </cell>
        </row>
        <row r="10214">
          <cell r="A10214" t="str">
            <v>SINAPI-I 4897</v>
          </cell>
        </row>
        <row r="10215">
          <cell r="A10215" t="str">
            <v>SINAPI-I 4896</v>
          </cell>
        </row>
        <row r="10216">
          <cell r="A10216" t="str">
            <v>SINAPI-I 4900</v>
          </cell>
        </row>
        <row r="10217">
          <cell r="A10217" t="str">
            <v>SINAPI-I 4898</v>
          </cell>
        </row>
        <row r="10218">
          <cell r="A10218" t="str">
            <v>SINAPI-I 4899</v>
          </cell>
        </row>
        <row r="10219">
          <cell r="A10219" t="str">
            <v>SINAPI-I 11096</v>
          </cell>
        </row>
        <row r="10220">
          <cell r="A10220" t="str">
            <v>SINAPI-I 4741</v>
          </cell>
        </row>
        <row r="10221">
          <cell r="A10221" t="str">
            <v>SINAPI-I 4752</v>
          </cell>
        </row>
        <row r="10222">
          <cell r="A10222" t="str">
            <v>SINAPI-I 41091</v>
          </cell>
        </row>
        <row r="10223">
          <cell r="A10223" t="str">
            <v>SINAPI-I 13954</v>
          </cell>
        </row>
        <row r="10224">
          <cell r="A10224" t="str">
            <v>SINAPI-I 3411</v>
          </cell>
        </row>
        <row r="10225">
          <cell r="A10225" t="str">
            <v>SINAPI-I 39995</v>
          </cell>
        </row>
        <row r="10226">
          <cell r="A10226" t="str">
            <v>SINAPI-I 11615</v>
          </cell>
        </row>
        <row r="10227">
          <cell r="A10227" t="str">
            <v>SINAPI-I 3408</v>
          </cell>
        </row>
        <row r="10228">
          <cell r="A10228" t="str">
            <v>SINAPI-I 3409</v>
          </cell>
        </row>
        <row r="10229">
          <cell r="A10229" t="str">
            <v>SINAPI-I 11427</v>
          </cell>
        </row>
        <row r="10230">
          <cell r="A10230" t="str">
            <v>SINAPI-I 4491</v>
          </cell>
        </row>
        <row r="10231">
          <cell r="A10231" t="str">
            <v>SINAPI-I 26022</v>
          </cell>
        </row>
        <row r="10232">
          <cell r="A10232" t="str">
            <v>SINAPI-I 421</v>
          </cell>
        </row>
        <row r="10233">
          <cell r="A10233" t="str">
            <v>SINAPI-I 12362</v>
          </cell>
        </row>
        <row r="10234">
          <cell r="A10234" t="str">
            <v>SINAPI-I 14148</v>
          </cell>
        </row>
        <row r="10235">
          <cell r="A10235" t="str">
            <v>SINAPI-I 4341</v>
          </cell>
        </row>
        <row r="10236">
          <cell r="A10236" t="str">
            <v>SINAPI-I 4337</v>
          </cell>
        </row>
        <row r="10237">
          <cell r="A10237" t="str">
            <v>SINAPI-I 4339</v>
          </cell>
        </row>
        <row r="10238">
          <cell r="A10238" t="str">
            <v>SINAPI-I 39997</v>
          </cell>
        </row>
        <row r="10239">
          <cell r="A10239" t="str">
            <v>SINAPI-I 11971</v>
          </cell>
        </row>
        <row r="10240">
          <cell r="A10240" t="str">
            <v>SINAPI-I 4342</v>
          </cell>
        </row>
        <row r="10241">
          <cell r="A10241" t="str">
            <v>SINAPI-I 4330</v>
          </cell>
        </row>
        <row r="10242">
          <cell r="A10242" t="str">
            <v>SINAPI-I 4340</v>
          </cell>
        </row>
        <row r="10243">
          <cell r="A10243" t="str">
            <v>SINAPI-I 5088</v>
          </cell>
        </row>
        <row r="10244">
          <cell r="A10244" t="str">
            <v>SINAPI-I 11154</v>
          </cell>
        </row>
        <row r="10245">
          <cell r="A10245" t="str">
            <v>SINAPI-I 39021</v>
          </cell>
        </row>
        <row r="10246">
          <cell r="A10246" t="str">
            <v>SINAPI-I 39022</v>
          </cell>
        </row>
        <row r="10247">
          <cell r="A10247" t="str">
            <v>SINAPI-I 39024</v>
          </cell>
        </row>
        <row r="10248">
          <cell r="A10248" t="str">
            <v>SINAPI-I 4914</v>
          </cell>
        </row>
        <row r="10249">
          <cell r="A10249" t="str">
            <v>SINAPI-I 4917</v>
          </cell>
        </row>
        <row r="10250">
          <cell r="A10250" t="str">
            <v>SINAPI-I 39025</v>
          </cell>
        </row>
        <row r="10251">
          <cell r="A10251" t="str">
            <v>SINAPI-I 4930</v>
          </cell>
        </row>
        <row r="10252">
          <cell r="A10252" t="str">
            <v>SINAPI-I 4922</v>
          </cell>
        </row>
        <row r="10253">
          <cell r="A10253" t="str">
            <v>SINAPI-I 4911</v>
          </cell>
        </row>
        <row r="10254">
          <cell r="A10254" t="str">
            <v>SINAPI-I 37518</v>
          </cell>
        </row>
        <row r="10255">
          <cell r="A10255" t="str">
            <v>SINAPI-I 4910</v>
          </cell>
        </row>
        <row r="10256">
          <cell r="A10256" t="str">
            <v>SINAPI-I 4943</v>
          </cell>
        </row>
        <row r="10257">
          <cell r="A10257" t="str">
            <v>SINAPI-I 5002</v>
          </cell>
        </row>
        <row r="10258">
          <cell r="A10258" t="str">
            <v>SINAPI-I 4977</v>
          </cell>
        </row>
        <row r="10259">
          <cell r="A10259" t="str">
            <v>SINAPI-I 5028</v>
          </cell>
        </row>
        <row r="10260">
          <cell r="A10260" t="str">
            <v>SINAPI-I 4998</v>
          </cell>
        </row>
        <row r="10261">
          <cell r="A10261" t="str">
            <v>SINAPI-I 4969</v>
          </cell>
        </row>
        <row r="10262">
          <cell r="A10262" t="str">
            <v>SINAPI-I 11364</v>
          </cell>
        </row>
        <row r="10263">
          <cell r="A10263" t="str">
            <v>SINAPI-I 11365</v>
          </cell>
        </row>
        <row r="10264">
          <cell r="A10264" t="str">
            <v>SINAPI-I 11366</v>
          </cell>
        </row>
        <row r="10265">
          <cell r="A10265" t="str">
            <v>SINAPI-I 11367</v>
          </cell>
        </row>
        <row r="10266">
          <cell r="A10266" t="str">
            <v>SINAPI-I 4989</v>
          </cell>
        </row>
        <row r="10267">
          <cell r="A10267" t="str">
            <v>SINAPI-I 4982</v>
          </cell>
        </row>
        <row r="10268">
          <cell r="A10268" t="str">
            <v>SINAPI-I 20322</v>
          </cell>
        </row>
        <row r="10269">
          <cell r="A10269" t="str">
            <v>SINAPI-I 10553</v>
          </cell>
        </row>
        <row r="10270">
          <cell r="A10270" t="str">
            <v>SINAPI-I 5020</v>
          </cell>
        </row>
        <row r="10271">
          <cell r="A10271" t="str">
            <v>SINAPI-I 4962</v>
          </cell>
        </row>
        <row r="10272">
          <cell r="A10272" t="str">
            <v>SINAPI-I 4981</v>
          </cell>
        </row>
        <row r="10273">
          <cell r="A10273" t="str">
            <v>SINAPI-I 10554</v>
          </cell>
        </row>
        <row r="10274">
          <cell r="A10274" t="str">
            <v>SINAPI-I 4964</v>
          </cell>
        </row>
        <row r="10275">
          <cell r="A10275" t="str">
            <v>SINAPI-I 4992</v>
          </cell>
        </row>
        <row r="10276">
          <cell r="A10276" t="str">
            <v>SINAPI-I 10555</v>
          </cell>
        </row>
        <row r="10277">
          <cell r="A10277" t="str">
            <v>SINAPI-I 4987</v>
          </cell>
        </row>
        <row r="10278">
          <cell r="A10278" t="str">
            <v>SINAPI-I 10556</v>
          </cell>
        </row>
        <row r="10279">
          <cell r="A10279" t="str">
            <v>SINAPI-I 4958</v>
          </cell>
        </row>
        <row r="10280">
          <cell r="A10280" t="str">
            <v>SINAPI-I 39502</v>
          </cell>
        </row>
        <row r="10281">
          <cell r="A10281" t="str">
            <v>SINAPI-I 39504</v>
          </cell>
        </row>
        <row r="10282">
          <cell r="A10282" t="str">
            <v>SINAPI-I 39503</v>
          </cell>
        </row>
        <row r="10283">
          <cell r="A10283" t="str">
            <v>SINAPI-I 39505</v>
          </cell>
        </row>
        <row r="10284">
          <cell r="A10284" t="str">
            <v>SINAPI-I 25969</v>
          </cell>
        </row>
        <row r="10285">
          <cell r="A10285" t="str">
            <v>SINAPI-I 4944</v>
          </cell>
        </row>
        <row r="10286">
          <cell r="A10286" t="str">
            <v>SINAPI-I 21102</v>
          </cell>
        </row>
        <row r="10287">
          <cell r="A10287" t="str">
            <v>SINAPI-I 21101</v>
          </cell>
        </row>
        <row r="10288">
          <cell r="A10288" t="str">
            <v>SINAPI-I 34713</v>
          </cell>
        </row>
        <row r="10289">
          <cell r="A10289" t="str">
            <v>SINAPI-I 4947</v>
          </cell>
        </row>
        <row r="10290">
          <cell r="A10290" t="str">
            <v>SINAPI-I 37563</v>
          </cell>
        </row>
        <row r="10291">
          <cell r="A10291" t="str">
            <v>SINAPI-I 4948</v>
          </cell>
        </row>
        <row r="10292">
          <cell r="A10292" t="str">
            <v>SINAPI-I 37561</v>
          </cell>
        </row>
        <row r="10293">
          <cell r="A10293" t="str">
            <v>SINAPI-I 37562</v>
          </cell>
        </row>
        <row r="10294">
          <cell r="A10294" t="str">
            <v>SINAPI-I 37585</v>
          </cell>
        </row>
        <row r="10295">
          <cell r="A10295" t="str">
            <v>SINAPI-I 14164</v>
          </cell>
        </row>
        <row r="10296">
          <cell r="A10296" t="str">
            <v>SINAPI-I 14163</v>
          </cell>
        </row>
        <row r="10297">
          <cell r="A10297" t="str">
            <v>SINAPI-I 5051</v>
          </cell>
        </row>
        <row r="10298">
          <cell r="A10298" t="str">
            <v>SINAPI-I 14162</v>
          </cell>
        </row>
        <row r="10299">
          <cell r="A10299" t="str">
            <v>SINAPI-I 5052</v>
          </cell>
        </row>
        <row r="10300">
          <cell r="A10300" t="str">
            <v>SINAPI-I 14166</v>
          </cell>
        </row>
        <row r="10301">
          <cell r="A10301" t="str">
            <v>SINAPI-I 14165</v>
          </cell>
        </row>
        <row r="10302">
          <cell r="A10302" t="str">
            <v>SINAPI-I 5050</v>
          </cell>
        </row>
        <row r="10303">
          <cell r="A10303" t="str">
            <v>SINAPI-I 12378</v>
          </cell>
        </row>
        <row r="10304">
          <cell r="A10304" t="str">
            <v>SINAPI-I 12366</v>
          </cell>
        </row>
        <row r="10305">
          <cell r="A10305" t="str">
            <v>SINAPI-I 5045</v>
          </cell>
        </row>
        <row r="10306">
          <cell r="A10306" t="str">
            <v>SINAPI-I 5044</v>
          </cell>
        </row>
        <row r="10307">
          <cell r="A10307" t="str">
            <v>SINAPI-I 5055</v>
          </cell>
        </row>
        <row r="10308">
          <cell r="A10308" t="str">
            <v>SINAPI-I 5053</v>
          </cell>
        </row>
        <row r="10309">
          <cell r="A10309" t="str">
            <v>SINAPI-I 5035</v>
          </cell>
        </row>
        <row r="10310">
          <cell r="A10310" t="str">
            <v>SINAPI-I 5036</v>
          </cell>
        </row>
        <row r="10311">
          <cell r="A10311" t="str">
            <v>SINAPI-I 5059</v>
          </cell>
        </row>
        <row r="10312">
          <cell r="A10312" t="str">
            <v>SINAPI-I 5034</v>
          </cell>
        </row>
        <row r="10313">
          <cell r="A10313" t="str">
            <v>SINAPI-I 5056</v>
          </cell>
        </row>
        <row r="10314">
          <cell r="A10314" t="str">
            <v>SINAPI-I 5057</v>
          </cell>
        </row>
        <row r="10315">
          <cell r="A10315" t="str">
            <v>SINAPI-I 5033</v>
          </cell>
        </row>
        <row r="10316">
          <cell r="A10316" t="str">
            <v>SINAPI-I 5038</v>
          </cell>
        </row>
        <row r="10317">
          <cell r="A10317" t="str">
            <v>SINAPI-I 12372</v>
          </cell>
        </row>
        <row r="10318">
          <cell r="A10318" t="str">
            <v>SINAPI-I 13339</v>
          </cell>
        </row>
        <row r="10319">
          <cell r="A10319" t="str">
            <v>SINAPI-I 12373</v>
          </cell>
        </row>
        <row r="10320">
          <cell r="A10320" t="str">
            <v>SINAPI-I 12388</v>
          </cell>
        </row>
        <row r="10321">
          <cell r="A10321" t="str">
            <v>SINAPI-I 34695</v>
          </cell>
        </row>
        <row r="10322">
          <cell r="A10322" t="str">
            <v>SINAPI-I 34692</v>
          </cell>
        </row>
        <row r="10323">
          <cell r="A10323" t="str">
            <v>SINAPI-I 26028</v>
          </cell>
        </row>
        <row r="10324">
          <cell r="A10324" t="str">
            <v>SINAPI-I 11844</v>
          </cell>
        </row>
        <row r="10325">
          <cell r="A10325" t="str">
            <v>SINAPI-I 4465</v>
          </cell>
        </row>
        <row r="10326">
          <cell r="A10326" t="str">
            <v>SINAPI-I 35273</v>
          </cell>
        </row>
        <row r="10327">
          <cell r="A10327" t="str">
            <v>SINAPI-I 4470</v>
          </cell>
        </row>
        <row r="10328">
          <cell r="A10328" t="str">
            <v>SINAPI-I 20204</v>
          </cell>
        </row>
        <row r="10329">
          <cell r="A10329" t="str">
            <v>SINAPI-I 20208</v>
          </cell>
        </row>
        <row r="10330">
          <cell r="A10330" t="str">
            <v>SINAPI-I 4437</v>
          </cell>
        </row>
        <row r="10331">
          <cell r="A10331" t="str">
            <v>SINAPI-I 14580</v>
          </cell>
        </row>
        <row r="10332">
          <cell r="A10332" t="str">
            <v>SINAPI-I 40304</v>
          </cell>
        </row>
        <row r="10333">
          <cell r="A10333" t="str">
            <v>SINAPI-I 5065</v>
          </cell>
        </row>
        <row r="10334">
          <cell r="A10334" t="str">
            <v>SINAPI-I 5072</v>
          </cell>
        </row>
        <row r="10335">
          <cell r="A10335" t="str">
            <v>SINAPI-I 5066</v>
          </cell>
        </row>
        <row r="10336">
          <cell r="A10336" t="str">
            <v>SINAPI-I 5063</v>
          </cell>
        </row>
        <row r="10337">
          <cell r="A10337" t="str">
            <v>SINAPI-I 20247</v>
          </cell>
        </row>
        <row r="10338">
          <cell r="A10338" t="str">
            <v>SINAPI-I 5074</v>
          </cell>
        </row>
        <row r="10339">
          <cell r="A10339" t="str">
            <v>SINAPI-I 5067</v>
          </cell>
        </row>
        <row r="10340">
          <cell r="A10340" t="str">
            <v>SINAPI-I 5078</v>
          </cell>
        </row>
        <row r="10341">
          <cell r="A10341" t="str">
            <v>SINAPI-I 5068</v>
          </cell>
        </row>
        <row r="10342">
          <cell r="A10342" t="str">
            <v>SINAPI-I 5073</v>
          </cell>
        </row>
        <row r="10343">
          <cell r="A10343" t="str">
            <v>SINAPI-I 5069</v>
          </cell>
        </row>
        <row r="10344">
          <cell r="A10344" t="str">
            <v>SINAPI-I 5070</v>
          </cell>
        </row>
        <row r="10345">
          <cell r="A10345" t="str">
            <v>SINAPI-I 5071</v>
          </cell>
        </row>
        <row r="10346">
          <cell r="A10346" t="str">
            <v>SINAPI-I 5061</v>
          </cell>
        </row>
        <row r="10347">
          <cell r="A10347" t="str">
            <v>SINAPI-I 5075</v>
          </cell>
        </row>
        <row r="10348">
          <cell r="A10348" t="str">
            <v>SINAPI-I 39027</v>
          </cell>
        </row>
        <row r="10349">
          <cell r="A10349" t="str">
            <v>SINAPI-I 5062</v>
          </cell>
        </row>
        <row r="10350">
          <cell r="A10350" t="str">
            <v>SINAPI-I 40568</v>
          </cell>
        </row>
        <row r="10351">
          <cell r="A10351" t="str">
            <v>SINAPI-I 39026</v>
          </cell>
        </row>
        <row r="10352">
          <cell r="A10352" t="str">
            <v>SINAPI-I 11572</v>
          </cell>
        </row>
        <row r="10353">
          <cell r="A10353" t="str">
            <v>SINAPI-I 42431</v>
          </cell>
        </row>
        <row r="10354">
          <cell r="A10354" t="str">
            <v>SINAPI-I 11149</v>
          </cell>
        </row>
        <row r="10355">
          <cell r="A10355" t="str">
            <v>SINAPI-I 511</v>
          </cell>
        </row>
        <row r="10356">
          <cell r="A10356" t="str">
            <v>SINAPI-I 11174</v>
          </cell>
        </row>
        <row r="10357">
          <cell r="A10357" t="str">
            <v>SINAPI-I 37540</v>
          </cell>
        </row>
        <row r="10358">
          <cell r="A10358" t="str">
            <v>SINAPI-I 37548</v>
          </cell>
        </row>
        <row r="10359">
          <cell r="A10359" t="str">
            <v>SINAPI-I 39828</v>
          </cell>
        </row>
        <row r="10360">
          <cell r="A10360" t="str">
            <v>SINAPI-I 12273</v>
          </cell>
        </row>
        <row r="10361">
          <cell r="A10361" t="str">
            <v>SINAPI-I 38392</v>
          </cell>
        </row>
        <row r="10362">
          <cell r="A10362" t="str">
            <v>SINAPI-I 11735</v>
          </cell>
        </row>
        <row r="10363">
          <cell r="A10363" t="str">
            <v>SINAPI-I 11733</v>
          </cell>
        </row>
        <row r="10364">
          <cell r="A10364" t="str">
            <v>SINAPI-I 11734</v>
          </cell>
        </row>
        <row r="10365">
          <cell r="A10365" t="str">
            <v>SINAPI-I 11737</v>
          </cell>
        </row>
        <row r="10366">
          <cell r="A10366" t="str">
            <v>SINAPI-I 11738</v>
          </cell>
        </row>
        <row r="10367">
          <cell r="A10367" t="str">
            <v>SINAPI-I 36143</v>
          </cell>
        </row>
        <row r="10368">
          <cell r="A10368" t="str">
            <v>SINAPI-I 36142</v>
          </cell>
        </row>
        <row r="10369">
          <cell r="A10369" t="str">
            <v>SINAPI-I 36146</v>
          </cell>
        </row>
        <row r="10370">
          <cell r="A10370" t="str">
            <v>SINAPI-I 39015</v>
          </cell>
        </row>
        <row r="10371">
          <cell r="A10371" t="str">
            <v>SINAPI-I 38377</v>
          </cell>
        </row>
        <row r="10372">
          <cell r="A10372" t="str">
            <v>SINAPI-I 38376</v>
          </cell>
        </row>
        <row r="10373">
          <cell r="A10373" t="str">
            <v>SINAPI-I 38116</v>
          </cell>
        </row>
        <row r="10374">
          <cell r="A10374" t="str">
            <v>SINAPI-I 38066</v>
          </cell>
        </row>
        <row r="10375">
          <cell r="A10375" t="str">
            <v>SINAPI-I 38117</v>
          </cell>
        </row>
        <row r="10376">
          <cell r="A10376" t="str">
            <v>SINAPI-I 38067</v>
          </cell>
        </row>
        <row r="10377">
          <cell r="A10377" t="str">
            <v>SINAPI-I 41757</v>
          </cell>
        </row>
        <row r="10378">
          <cell r="A10378" t="str">
            <v>SINAPI-I 5080</v>
          </cell>
        </row>
        <row r="10379">
          <cell r="A10379" t="str">
            <v>SINAPI-I 11522</v>
          </cell>
        </row>
        <row r="10380">
          <cell r="A10380" t="str">
            <v>SINAPI-I 11523</v>
          </cell>
        </row>
        <row r="10381">
          <cell r="A10381" t="str">
            <v>SINAPI-I 11524</v>
          </cell>
        </row>
        <row r="10382">
          <cell r="A10382" t="str">
            <v>SINAPI-I 38168</v>
          </cell>
        </row>
        <row r="10383">
          <cell r="A10383" t="str">
            <v>SINAPI-I 13393</v>
          </cell>
        </row>
        <row r="10384">
          <cell r="A10384" t="str">
            <v>SINAPI-I 13395</v>
          </cell>
        </row>
        <row r="10385">
          <cell r="A10385" t="str">
            <v>SINAPI-I 12039</v>
          </cell>
        </row>
        <row r="10386">
          <cell r="A10386" t="str">
            <v>SINAPI-I 13396</v>
          </cell>
        </row>
        <row r="10387">
          <cell r="A10387" t="str">
            <v>SINAPI-I 13397</v>
          </cell>
        </row>
        <row r="10388">
          <cell r="A10388" t="str">
            <v>SINAPI-I 12041</v>
          </cell>
        </row>
        <row r="10389">
          <cell r="A10389" t="str">
            <v>SINAPI-I 12043</v>
          </cell>
        </row>
        <row r="10390">
          <cell r="A10390" t="str">
            <v>SINAPI-I 39762</v>
          </cell>
        </row>
        <row r="10391">
          <cell r="A10391" t="str">
            <v>SINAPI-I 12042</v>
          </cell>
        </row>
        <row r="10392">
          <cell r="A10392" t="str">
            <v>SINAPI-I 39763</v>
          </cell>
        </row>
        <row r="10393">
          <cell r="A10393" t="str">
            <v>SINAPI-I 39756</v>
          </cell>
        </row>
        <row r="10394">
          <cell r="A10394" t="str">
            <v>SINAPI-I 12038</v>
          </cell>
        </row>
        <row r="10395">
          <cell r="A10395" t="str">
            <v>SINAPI-I 12040</v>
          </cell>
        </row>
        <row r="10396">
          <cell r="A10396" t="str">
            <v>SINAPI-I 39757</v>
          </cell>
        </row>
        <row r="10397">
          <cell r="A10397" t="str">
            <v>SINAPI-I 39758</v>
          </cell>
        </row>
        <row r="10398">
          <cell r="A10398" t="str">
            <v>SINAPI-I 39759</v>
          </cell>
        </row>
        <row r="10399">
          <cell r="A10399" t="str">
            <v>SINAPI-I 39760</v>
          </cell>
        </row>
        <row r="10400">
          <cell r="A10400" t="str">
            <v>SINAPI-I 39761</v>
          </cell>
        </row>
        <row r="10401">
          <cell r="A10401" t="str">
            <v>SINAPI-I 39765</v>
          </cell>
        </row>
        <row r="10402">
          <cell r="A10402" t="str">
            <v>SINAPI-I 13399</v>
          </cell>
        </row>
        <row r="10403">
          <cell r="A10403" t="str">
            <v>SINAPI-I 39764</v>
          </cell>
        </row>
        <row r="10404">
          <cell r="A10404" t="str">
            <v>SINAPI-I 39805</v>
          </cell>
        </row>
        <row r="10405">
          <cell r="A10405" t="str">
            <v>SINAPI-I 39806</v>
          </cell>
        </row>
        <row r="10406">
          <cell r="A10406" t="str">
            <v>SINAPI-I 39807</v>
          </cell>
        </row>
        <row r="10407">
          <cell r="A10407" t="str">
            <v>SINAPI-I 39804</v>
          </cell>
        </row>
        <row r="10408">
          <cell r="A10408" t="str">
            <v>SINAPI-I 39796</v>
          </cell>
        </row>
        <row r="10409">
          <cell r="A10409" t="str">
            <v>SINAPI-I 39797</v>
          </cell>
        </row>
        <row r="10410">
          <cell r="A10410" t="str">
            <v>SINAPI-I 39798</v>
          </cell>
        </row>
        <row r="10411">
          <cell r="A10411" t="str">
            <v>SINAPI-I 39794</v>
          </cell>
        </row>
        <row r="10412">
          <cell r="A10412" t="str">
            <v>SINAPI-I 39795</v>
          </cell>
        </row>
        <row r="10413">
          <cell r="A10413" t="str">
            <v>SINAPI-I 39801</v>
          </cell>
        </row>
        <row r="10414">
          <cell r="A10414" t="str">
            <v>SINAPI-I 39802</v>
          </cell>
        </row>
        <row r="10415">
          <cell r="A10415" t="str">
            <v>SINAPI-I 39803</v>
          </cell>
        </row>
        <row r="10416">
          <cell r="A10416" t="str">
            <v>SINAPI-I 39799</v>
          </cell>
        </row>
        <row r="10417">
          <cell r="A10417" t="str">
            <v>SINAPI-I 39800</v>
          </cell>
        </row>
        <row r="10418">
          <cell r="A10418" t="str">
            <v>SINAPI-I 4224</v>
          </cell>
        </row>
        <row r="10419">
          <cell r="A10419" t="str">
            <v>SINAPI-I 21059</v>
          </cell>
        </row>
        <row r="10420">
          <cell r="A10420" t="str">
            <v>SINAPI-I 11234</v>
          </cell>
        </row>
        <row r="10421">
          <cell r="A10421" t="str">
            <v>SINAPI-I 21060</v>
          </cell>
        </row>
        <row r="10422">
          <cell r="A10422" t="str">
            <v>SINAPI-I 21061</v>
          </cell>
        </row>
        <row r="10423">
          <cell r="A10423" t="str">
            <v>SINAPI-I 21062</v>
          </cell>
        </row>
        <row r="10424">
          <cell r="A10424" t="str">
            <v>SINAPI-I 11708</v>
          </cell>
        </row>
        <row r="10425">
          <cell r="A10425" t="str">
            <v>SINAPI-I 11709</v>
          </cell>
        </row>
        <row r="10426">
          <cell r="A10426" t="str">
            <v>SINAPI-I 11710</v>
          </cell>
        </row>
        <row r="10427">
          <cell r="A10427" t="str">
            <v>SINAPI-I 11707</v>
          </cell>
        </row>
        <row r="10428">
          <cell r="A10428" t="str">
            <v>SINAPI-I 11739</v>
          </cell>
        </row>
        <row r="10429">
          <cell r="A10429" t="str">
            <v>SINAPI-I 11711</v>
          </cell>
        </row>
        <row r="10430">
          <cell r="A10430" t="str">
            <v>SINAPI-I 5102</v>
          </cell>
        </row>
        <row r="10431">
          <cell r="A10431" t="str">
            <v>SINAPI-I 11741</v>
          </cell>
        </row>
        <row r="10432">
          <cell r="A10432" t="str">
            <v>SINAPI-I 11743</v>
          </cell>
        </row>
        <row r="10433">
          <cell r="A10433" t="str">
            <v>SINAPI-I 11745</v>
          </cell>
        </row>
        <row r="10434">
          <cell r="A10434" t="str">
            <v>SINAPI-I 25961</v>
          </cell>
        </row>
        <row r="10435">
          <cell r="A10435" t="str">
            <v>SINAPI-I 40985</v>
          </cell>
        </row>
        <row r="10436">
          <cell r="A10436" t="str">
            <v>SINAPI-I 1088</v>
          </cell>
        </row>
        <row r="10437">
          <cell r="A10437" t="str">
            <v>SINAPI-I 1087</v>
          </cell>
        </row>
        <row r="10438">
          <cell r="A10438" t="str">
            <v>SINAPI-I 38777</v>
          </cell>
        </row>
        <row r="10439">
          <cell r="A10439" t="str">
            <v>SINAPI-I 1086</v>
          </cell>
        </row>
        <row r="10440">
          <cell r="A10440" t="str">
            <v>SINAPI-I 1079</v>
          </cell>
        </row>
        <row r="10441">
          <cell r="A10441" t="str">
            <v>SINAPI-I 39374</v>
          </cell>
        </row>
        <row r="10442">
          <cell r="A10442" t="str">
            <v>SINAPI-I 1082</v>
          </cell>
        </row>
        <row r="10443">
          <cell r="A10443" t="str">
            <v>SINAPI-I 12316</v>
          </cell>
        </row>
        <row r="10444">
          <cell r="A10444" t="str">
            <v>SINAPI-I 12317</v>
          </cell>
        </row>
        <row r="10445">
          <cell r="A10445" t="str">
            <v>SINAPI-I 12318</v>
          </cell>
        </row>
        <row r="10446">
          <cell r="A10446" t="str">
            <v>SINAPI-I 5104</v>
          </cell>
        </row>
        <row r="10447">
          <cell r="A10447" t="str">
            <v>SINAPI-I 26023</v>
          </cell>
        </row>
        <row r="10448">
          <cell r="A10448" t="str">
            <v>SINAPI-I 2710</v>
          </cell>
        </row>
        <row r="10449">
          <cell r="A10449" t="str">
            <v>SINAPI-I 14575</v>
          </cell>
        </row>
        <row r="10450">
          <cell r="A10450" t="str">
            <v>SINAPI-I 20034</v>
          </cell>
        </row>
        <row r="10451">
          <cell r="A10451" t="str">
            <v>SINAPI-I 20036</v>
          </cell>
        </row>
        <row r="10452">
          <cell r="A10452" t="str">
            <v>SINAPI-I 20037</v>
          </cell>
        </row>
        <row r="10453">
          <cell r="A10453" t="str">
            <v>SINAPI-I 20043</v>
          </cell>
        </row>
        <row r="10454">
          <cell r="A10454" t="str">
            <v>SINAPI-I 20044</v>
          </cell>
        </row>
        <row r="10455">
          <cell r="A10455" t="str">
            <v>SINAPI-I 20042</v>
          </cell>
        </row>
        <row r="10456">
          <cell r="A10456" t="str">
            <v>SINAPI-I 20046</v>
          </cell>
        </row>
        <row r="10457">
          <cell r="A10457" t="str">
            <v>SINAPI-I 20047</v>
          </cell>
        </row>
        <row r="10458">
          <cell r="A10458" t="str">
            <v>SINAPI-I 20045</v>
          </cell>
        </row>
        <row r="10459">
          <cell r="A10459" t="str">
            <v>SINAPI-I 20972</v>
          </cell>
        </row>
        <row r="10460">
          <cell r="A10460" t="str">
            <v>SINAPI-I 20032</v>
          </cell>
        </row>
        <row r="10461">
          <cell r="A10461" t="str">
            <v>SINAPI-I 11321</v>
          </cell>
        </row>
        <row r="10462">
          <cell r="A10462" t="str">
            <v>SINAPI-I 11323</v>
          </cell>
        </row>
        <row r="10463">
          <cell r="A10463" t="str">
            <v>SINAPI-I 20327</v>
          </cell>
        </row>
        <row r="10464">
          <cell r="A10464" t="str">
            <v>SINAPI-I 25966</v>
          </cell>
        </row>
        <row r="10465">
          <cell r="A10465" t="str">
            <v>SINAPI-I 13390</v>
          </cell>
        </row>
        <row r="10466">
          <cell r="A10466" t="str">
            <v>SINAPI-I 6034</v>
          </cell>
        </row>
        <row r="10467">
          <cell r="A10467" t="str">
            <v>SINAPI-I 6036</v>
          </cell>
        </row>
        <row r="10468">
          <cell r="A10468" t="str">
            <v>SINAPI-I 6031</v>
          </cell>
        </row>
        <row r="10469">
          <cell r="A10469" t="str">
            <v>SINAPI-I 6029</v>
          </cell>
        </row>
        <row r="10470">
          <cell r="A10470" t="str">
            <v>SINAPI-I 6033</v>
          </cell>
        </row>
        <row r="10471">
          <cell r="A10471" t="str">
            <v>SINAPI-I 11672</v>
          </cell>
        </row>
        <row r="10472">
          <cell r="A10472" t="str">
            <v>SINAPI-I 11669</v>
          </cell>
        </row>
        <row r="10473">
          <cell r="A10473" t="str">
            <v>SINAPI-I 11670</v>
          </cell>
        </row>
        <row r="10474">
          <cell r="A10474" t="str">
            <v>SINAPI-I 20055</v>
          </cell>
        </row>
        <row r="10475">
          <cell r="A10475" t="str">
            <v>SINAPI-I 11671</v>
          </cell>
        </row>
        <row r="10476">
          <cell r="A10476" t="str">
            <v>SINAPI-I 6032</v>
          </cell>
        </row>
        <row r="10477">
          <cell r="A10477" t="str">
            <v>SINAPI-I 11673</v>
          </cell>
        </row>
        <row r="10478">
          <cell r="A10478" t="str">
            <v>SINAPI-I 11674</v>
          </cell>
        </row>
        <row r="10479">
          <cell r="A10479" t="str">
            <v>SINAPI-I 11675</v>
          </cell>
        </row>
        <row r="10480">
          <cell r="A10480" t="str">
            <v>SINAPI-I 11676</v>
          </cell>
        </row>
        <row r="10481">
          <cell r="A10481" t="str">
            <v>SINAPI-I 11677</v>
          </cell>
        </row>
        <row r="10482">
          <cell r="A10482" t="str">
            <v>SINAPI-I 11678</v>
          </cell>
        </row>
        <row r="10483">
          <cell r="A10483" t="str">
            <v>SINAPI-I 6038</v>
          </cell>
        </row>
        <row r="10484">
          <cell r="A10484" t="str">
            <v>SINAPI-I 11718</v>
          </cell>
        </row>
        <row r="10485">
          <cell r="A10485" t="str">
            <v>SINAPI-I 6037</v>
          </cell>
        </row>
        <row r="10486">
          <cell r="A10486" t="str">
            <v>SINAPI-I 11719</v>
          </cell>
        </row>
        <row r="10487">
          <cell r="A10487" t="str">
            <v>SINAPI-I 6019</v>
          </cell>
        </row>
        <row r="10488">
          <cell r="A10488" t="str">
            <v>SINAPI-I 6010</v>
          </cell>
        </row>
        <row r="10489">
          <cell r="A10489" t="str">
            <v>SINAPI-I 6017</v>
          </cell>
        </row>
        <row r="10490">
          <cell r="A10490" t="str">
            <v>SINAPI-I 6020</v>
          </cell>
        </row>
        <row r="10491">
          <cell r="A10491" t="str">
            <v>SINAPI-I 6028</v>
          </cell>
        </row>
        <row r="10492">
          <cell r="A10492" t="str">
            <v>SINAPI-I 6011</v>
          </cell>
        </row>
        <row r="10493">
          <cell r="A10493" t="str">
            <v>SINAPI-I 6012</v>
          </cell>
        </row>
        <row r="10494">
          <cell r="A10494" t="str">
            <v>SINAPI-I 6016</v>
          </cell>
        </row>
        <row r="10495">
          <cell r="A10495" t="str">
            <v>SINAPI-I 6027</v>
          </cell>
        </row>
        <row r="10496">
          <cell r="A10496" t="str">
            <v>SINAPI-I 6013</v>
          </cell>
        </row>
        <row r="10497">
          <cell r="A10497" t="str">
            <v>SINAPI-I 6015</v>
          </cell>
        </row>
        <row r="10498">
          <cell r="A10498" t="str">
            <v>SINAPI-I 6014</v>
          </cell>
        </row>
        <row r="10499">
          <cell r="A10499" t="str">
            <v>SINAPI-I 6006</v>
          </cell>
        </row>
        <row r="10500">
          <cell r="A10500" t="str">
            <v>SINAPI-I 6005</v>
          </cell>
        </row>
        <row r="10501">
          <cell r="A10501" t="str">
            <v>SINAPI-I 11756</v>
          </cell>
        </row>
        <row r="10502">
          <cell r="A10502" t="str">
            <v>SINAPI-I 10904</v>
          </cell>
        </row>
        <row r="10503">
          <cell r="A10503" t="str">
            <v>SINAPI-I 11752</v>
          </cell>
        </row>
        <row r="10504">
          <cell r="A10504" t="str">
            <v>SINAPI-I 11753</v>
          </cell>
        </row>
        <row r="10505">
          <cell r="A10505" t="str">
            <v>SINAPI-I 6021</v>
          </cell>
        </row>
        <row r="10506">
          <cell r="A10506" t="str">
            <v>SINAPI-I 6024</v>
          </cell>
        </row>
        <row r="10507">
          <cell r="A10507" t="str">
            <v>SINAPI-I 38379</v>
          </cell>
        </row>
        <row r="10508">
          <cell r="A10508" t="str">
            <v>SINAPI-I 13897</v>
          </cell>
        </row>
        <row r="10509">
          <cell r="A10509" t="str">
            <v>SINAPI-I 10640</v>
          </cell>
        </row>
        <row r="10510">
          <cell r="A10510" t="str">
            <v>SINAPI-I 11086</v>
          </cell>
        </row>
        <row r="10511">
          <cell r="A10511" t="str">
            <v>SINAPI-I 34356</v>
          </cell>
        </row>
        <row r="10512">
          <cell r="A10512" t="str">
            <v>SINAPI-I 34357</v>
          </cell>
        </row>
        <row r="10513">
          <cell r="A10513" t="str">
            <v>SINAPI-I 37329</v>
          </cell>
        </row>
        <row r="10514">
          <cell r="A10514" t="str">
            <v>SINAPI-I 37398</v>
          </cell>
        </row>
        <row r="10515">
          <cell r="A10515" t="str">
            <v>SINAPI-I 2510</v>
          </cell>
        </row>
        <row r="10516">
          <cell r="A10516" t="str">
            <v>SINAPI-I 12359</v>
          </cell>
        </row>
        <row r="10517">
          <cell r="A10517" t="str">
            <v>SINAPI-I 5320</v>
          </cell>
        </row>
        <row r="10518">
          <cell r="A10518" t="str">
            <v>SINAPI-I 7353</v>
          </cell>
        </row>
        <row r="10519">
          <cell r="A10519" t="str">
            <v>SINAPI-I 36144</v>
          </cell>
        </row>
        <row r="10520">
          <cell r="A10520" t="str">
            <v>SINAPI-I 10518</v>
          </cell>
        </row>
        <row r="10521">
          <cell r="A10521" t="str">
            <v>SINAPI-I 36530</v>
          </cell>
        </row>
        <row r="10522">
          <cell r="A10522" t="str">
            <v>SINAPI-I 6046</v>
          </cell>
        </row>
        <row r="10523">
          <cell r="A10523" t="str">
            <v>SINAPI-I 36531</v>
          </cell>
        </row>
        <row r="10524">
          <cell r="A10524" t="str">
            <v>SINAPI-I 34684</v>
          </cell>
        </row>
        <row r="10525">
          <cell r="A10525" t="str">
            <v>SINAPI-I 34683</v>
          </cell>
        </row>
        <row r="10526">
          <cell r="A10526" t="str">
            <v>SINAPI-I 533</v>
          </cell>
        </row>
        <row r="10527">
          <cell r="A10527" t="str">
            <v>SINAPI-I 10515</v>
          </cell>
        </row>
        <row r="10528">
          <cell r="A10528" t="str">
            <v>SINAPI-I 536</v>
          </cell>
        </row>
        <row r="10529">
          <cell r="A10529" t="str">
            <v>SINAPI-I 153</v>
          </cell>
        </row>
        <row r="10530">
          <cell r="A10530" t="str">
            <v>SINAPI-I 34682</v>
          </cell>
        </row>
        <row r="10531">
          <cell r="A10531" t="str">
            <v>SINAPI-I 20205</v>
          </cell>
        </row>
        <row r="10532">
          <cell r="A10532" t="str">
            <v>SINAPI-I 4412</v>
          </cell>
        </row>
        <row r="10533">
          <cell r="A10533" t="str">
            <v>SINAPI-I 4408</v>
          </cell>
        </row>
        <row r="10534">
          <cell r="A10534" t="str">
            <v>SINAPI-I 4505</v>
          </cell>
        </row>
        <row r="10535">
          <cell r="A10535" t="str">
            <v>SINAPI-I 10559</v>
          </cell>
        </row>
        <row r="10536">
          <cell r="A10536" t="str">
            <v>SINAPI-I 10664</v>
          </cell>
        </row>
        <row r="10537">
          <cell r="A10537" t="str">
            <v>SINAPI-I 36250</v>
          </cell>
        </row>
        <row r="10538">
          <cell r="A10538" t="str">
            <v>SINAPI-I 10857</v>
          </cell>
        </row>
        <row r="10539">
          <cell r="A10539" t="str">
            <v>SINAPI-I 4803</v>
          </cell>
        </row>
        <row r="10540">
          <cell r="A10540" t="str">
            <v>SINAPI-I 6186</v>
          </cell>
        </row>
        <row r="10541">
          <cell r="A10541" t="str">
            <v>SINAPI-I 4829</v>
          </cell>
        </row>
        <row r="10542">
          <cell r="A10542" t="str">
            <v>SINAPI-I 39829</v>
          </cell>
        </row>
        <row r="10543">
          <cell r="A10543" t="str">
            <v>SINAPI-I 20231</v>
          </cell>
        </row>
        <row r="10544">
          <cell r="A10544" t="str">
            <v>SINAPI-I 4804</v>
          </cell>
        </row>
        <row r="10545">
          <cell r="A10545" t="str">
            <v>SINAPI-I 34680</v>
          </cell>
        </row>
        <row r="10546">
          <cell r="A10546" t="str">
            <v>SINAPI-I 11573</v>
          </cell>
        </row>
        <row r="10547">
          <cell r="A10547" t="str">
            <v>SINAPI-I 38401</v>
          </cell>
        </row>
        <row r="10548">
          <cell r="A10548" t="str">
            <v>SINAPI-I 38179</v>
          </cell>
        </row>
        <row r="10549">
          <cell r="A10549" t="str">
            <v>SINAPI-I 11575</v>
          </cell>
        </row>
        <row r="10550">
          <cell r="A10550" t="str">
            <v>SINAPI-I 20256</v>
          </cell>
        </row>
        <row r="10551">
          <cell r="A10551" t="str">
            <v>SINAPI-I 14511</v>
          </cell>
        </row>
        <row r="10552">
          <cell r="A10552" t="str">
            <v>SINAPI-I 10642</v>
          </cell>
        </row>
        <row r="10553">
          <cell r="A10553" t="str">
            <v>SINAPI-I 14489</v>
          </cell>
        </row>
        <row r="10554">
          <cell r="A10554" t="str">
            <v>SINAPI-I 14513</v>
          </cell>
        </row>
        <row r="10555">
          <cell r="A10555" t="str">
            <v>SINAPI-I 13600</v>
          </cell>
        </row>
        <row r="10556">
          <cell r="A10556" t="str">
            <v>SINAPI-I 10646</v>
          </cell>
        </row>
        <row r="10557">
          <cell r="A10557" t="str">
            <v>SINAPI-I 6070</v>
          </cell>
        </row>
        <row r="10558">
          <cell r="A10558" t="str">
            <v>SINAPI-I 6069</v>
          </cell>
        </row>
        <row r="10559">
          <cell r="A10559" t="str">
            <v>SINAPI-I 14626</v>
          </cell>
        </row>
        <row r="10560">
          <cell r="A10560" t="str">
            <v>SINAPI-I 6067</v>
          </cell>
        </row>
        <row r="10561">
          <cell r="A10561" t="str">
            <v>SINAPI-I 38393</v>
          </cell>
        </row>
        <row r="10562">
          <cell r="A10562" t="str">
            <v>SINAPI-I 38390</v>
          </cell>
        </row>
        <row r="10563">
          <cell r="A10563" t="str">
            <v>SINAPI-I 36532</v>
          </cell>
        </row>
        <row r="10564">
          <cell r="A10564" t="str">
            <v>SINAPI-I 11578</v>
          </cell>
        </row>
        <row r="10565">
          <cell r="A10565" t="str">
            <v>SINAPI-I 11577</v>
          </cell>
        </row>
        <row r="10566">
          <cell r="A10566" t="str">
            <v>SINAPI-I 42432</v>
          </cell>
        </row>
        <row r="10567">
          <cell r="A10567" t="str">
            <v>SINAPI-I 42437</v>
          </cell>
        </row>
        <row r="10568">
          <cell r="A10568" t="str">
            <v>SINAPI-I 1116</v>
          </cell>
        </row>
        <row r="10569">
          <cell r="A10569" t="str">
            <v>SINAPI-I 1115</v>
          </cell>
        </row>
        <row r="10570">
          <cell r="A10570" t="str">
            <v>SINAPI-I 1113</v>
          </cell>
        </row>
        <row r="10571">
          <cell r="A10571" t="str">
            <v>SINAPI-I 1114</v>
          </cell>
        </row>
        <row r="10572">
          <cell r="A10572" t="str">
            <v>SINAPI-I 40872</v>
          </cell>
        </row>
        <row r="10573">
          <cell r="A10573" t="str">
            <v>SINAPI-I 20214</v>
          </cell>
        </row>
        <row r="10574">
          <cell r="A10574" t="str">
            <v>SINAPI-I 11064</v>
          </cell>
        </row>
        <row r="10575">
          <cell r="A10575" t="str">
            <v>SINAPI-I 7237</v>
          </cell>
        </row>
        <row r="10576">
          <cell r="A10576" t="str">
            <v>SINAPI-I 16</v>
          </cell>
        </row>
        <row r="10577">
          <cell r="A10577" t="str">
            <v>SINAPI-I 11757</v>
          </cell>
        </row>
        <row r="10578">
          <cell r="A10578" t="str">
            <v>SINAPI-I 11758</v>
          </cell>
        </row>
        <row r="10579">
          <cell r="A10579" t="str">
            <v>SINAPI-I 37526</v>
          </cell>
        </row>
        <row r="10580">
          <cell r="A10580" t="str">
            <v>SINAPI-I 6076</v>
          </cell>
        </row>
        <row r="10581">
          <cell r="A10581" t="str">
            <v>SINAPI-I 13109</v>
          </cell>
        </row>
        <row r="10582">
          <cell r="A10582" t="str">
            <v>SINAPI-I 13110</v>
          </cell>
        </row>
        <row r="10583">
          <cell r="A10583" t="str">
            <v>SINAPI-I 7581</v>
          </cell>
        </row>
        <row r="10584">
          <cell r="A10584" t="str">
            <v>SINAPI-I 20206</v>
          </cell>
        </row>
        <row r="10585">
          <cell r="A10585" t="str">
            <v>SINAPI-I 4460</v>
          </cell>
        </row>
        <row r="10586">
          <cell r="A10586" t="str">
            <v>SINAPI-I 6204</v>
          </cell>
        </row>
        <row r="10587">
          <cell r="A10587" t="str">
            <v>SINAPI-I 4417</v>
          </cell>
        </row>
        <row r="10588">
          <cell r="A10588" t="str">
            <v>SINAPI-I 4517</v>
          </cell>
        </row>
        <row r="10589">
          <cell r="A10589" t="str">
            <v>SINAPI-I 4512</v>
          </cell>
        </row>
        <row r="10590">
          <cell r="A10590" t="str">
            <v>SINAPI-I 4415</v>
          </cell>
        </row>
        <row r="10591">
          <cell r="A10591" t="str">
            <v>SINAPI-I 37373</v>
          </cell>
        </row>
        <row r="10592">
          <cell r="A10592" t="str">
            <v>SINAPI-I 40864</v>
          </cell>
        </row>
        <row r="10593">
          <cell r="A10593" t="str">
            <v>SINAPI-I 4734</v>
          </cell>
        </row>
        <row r="10594">
          <cell r="A10594" t="str">
            <v>SINAPI-I 6085</v>
          </cell>
        </row>
        <row r="10595">
          <cell r="A10595" t="str">
            <v>SINAPI-I 38396</v>
          </cell>
        </row>
        <row r="10596">
          <cell r="A10596" t="str">
            <v>SINAPI-I 6090</v>
          </cell>
        </row>
        <row r="10597">
          <cell r="A10597" t="str">
            <v>SINAPI-I 11622</v>
          </cell>
        </row>
        <row r="10598">
          <cell r="A10598" t="str">
            <v>SINAPI-I 6094</v>
          </cell>
        </row>
        <row r="10599">
          <cell r="A10599" t="str">
            <v>SINAPI-I 7317</v>
          </cell>
        </row>
        <row r="10600">
          <cell r="A10600" t="str">
            <v>SINAPI-I 142</v>
          </cell>
        </row>
        <row r="10601">
          <cell r="A10601" t="str">
            <v>SINAPI-I 38123</v>
          </cell>
        </row>
        <row r="10602">
          <cell r="A10602" t="str">
            <v>SINAPI-I 42701</v>
          </cell>
        </row>
        <row r="10603">
          <cell r="A10603" t="str">
            <v>SINAPI-I 42702</v>
          </cell>
        </row>
        <row r="10604">
          <cell r="A10604" t="str">
            <v>SINAPI-I 37955</v>
          </cell>
        </row>
        <row r="10605">
          <cell r="A10605" t="str">
            <v>SINAPI-I 42699</v>
          </cell>
        </row>
        <row r="10606">
          <cell r="A10606" t="str">
            <v>SINAPI-I 42700</v>
          </cell>
        </row>
        <row r="10607">
          <cell r="A10607" t="str">
            <v>SINAPI-I 37743</v>
          </cell>
        </row>
        <row r="10608">
          <cell r="A10608" t="str">
            <v>SINAPI-I 37744</v>
          </cell>
        </row>
        <row r="10609">
          <cell r="A10609" t="str">
            <v>SINAPI-I 37741</v>
          </cell>
        </row>
        <row r="10610">
          <cell r="A10610" t="str">
            <v>SINAPI-I 39396</v>
          </cell>
        </row>
        <row r="10611">
          <cell r="A10611" t="str">
            <v>SINAPI-I 39392</v>
          </cell>
        </row>
        <row r="10612">
          <cell r="A10612" t="str">
            <v>SINAPI-I 39393</v>
          </cell>
        </row>
        <row r="10613">
          <cell r="A10613" t="str">
            <v>SINAPI-I 39394</v>
          </cell>
        </row>
        <row r="10614">
          <cell r="A10614" t="str">
            <v>SINAPI-I 39395</v>
          </cell>
        </row>
        <row r="10615">
          <cell r="A10615" t="str">
            <v>SINAPI-I 14618</v>
          </cell>
        </row>
        <row r="10616">
          <cell r="A10616" t="str">
            <v>SINAPI-I 40269</v>
          </cell>
        </row>
        <row r="10617">
          <cell r="A10617" t="str">
            <v>SINAPI-I 6110</v>
          </cell>
        </row>
        <row r="10618">
          <cell r="A10618" t="str">
            <v>SINAPI-I 40910</v>
          </cell>
        </row>
        <row r="10619">
          <cell r="A10619" t="str">
            <v>SINAPI-I 6111</v>
          </cell>
        </row>
        <row r="10620">
          <cell r="A10620" t="str">
            <v>SINAPI-I 41084</v>
          </cell>
        </row>
        <row r="10621">
          <cell r="A10621" t="str">
            <v>SINAPI-I 25950</v>
          </cell>
        </row>
        <row r="10622">
          <cell r="A10622" t="str">
            <v>SINAPI-I 38637</v>
          </cell>
        </row>
        <row r="10623">
          <cell r="A10623" t="str">
            <v>SINAPI-I 6150</v>
          </cell>
        </row>
        <row r="10624">
          <cell r="A10624" t="str">
            <v>SINAPI-I 6136</v>
          </cell>
        </row>
        <row r="10625">
          <cell r="A10625" t="str">
            <v>SINAPI-I 38638</v>
          </cell>
        </row>
        <row r="10626">
          <cell r="A10626" t="str">
            <v>SINAPI-I 20262</v>
          </cell>
        </row>
        <row r="10627">
          <cell r="A10627" t="str">
            <v>SINAPI-I 6148</v>
          </cell>
        </row>
        <row r="10628">
          <cell r="A10628" t="str">
            <v>SINAPI-I 6145</v>
          </cell>
        </row>
        <row r="10629">
          <cell r="A10629" t="str">
            <v>SINAPI-I 6149</v>
          </cell>
        </row>
        <row r="10630">
          <cell r="A10630" t="str">
            <v>SINAPI-I 6146</v>
          </cell>
        </row>
        <row r="10631">
          <cell r="A10631" t="str">
            <v>SINAPI-I 26026</v>
          </cell>
        </row>
        <row r="10632">
          <cell r="A10632" t="str">
            <v>SINAPI-I 39961</v>
          </cell>
        </row>
        <row r="10633">
          <cell r="A10633" t="str">
            <v>SINAPI-I 42433</v>
          </cell>
        </row>
        <row r="10634">
          <cell r="A10634" t="str">
            <v>SINAPI-I 42434</v>
          </cell>
        </row>
        <row r="10635">
          <cell r="A10635" t="str">
            <v>SINAPI-I 42435</v>
          </cell>
        </row>
        <row r="10636">
          <cell r="A10636" t="str">
            <v>SINAPI-I 38061</v>
          </cell>
        </row>
        <row r="10637">
          <cell r="A10637" t="str">
            <v>SINAPI-I 20250</v>
          </cell>
        </row>
        <row r="10638">
          <cell r="A10638" t="str">
            <v>SINAPI-I 39965</v>
          </cell>
        </row>
        <row r="10639">
          <cell r="A10639" t="str">
            <v>SINAPI-I 39964</v>
          </cell>
        </row>
        <row r="10640">
          <cell r="A10640" t="str">
            <v>SINAPI-I 7</v>
          </cell>
        </row>
        <row r="10641">
          <cell r="A10641" t="str">
            <v>SINAPI-I 13388</v>
          </cell>
        </row>
        <row r="10642">
          <cell r="A10642" t="str">
            <v>SINAPI-I 39914</v>
          </cell>
        </row>
        <row r="10643">
          <cell r="A10643" t="str">
            <v>SINAPI-I 12732</v>
          </cell>
        </row>
        <row r="10644">
          <cell r="A10644" t="str">
            <v>SINAPI-I 6160</v>
          </cell>
        </row>
        <row r="10645">
          <cell r="A10645" t="str">
            <v>SINAPI-I 41087</v>
          </cell>
        </row>
        <row r="10646">
          <cell r="A10646" t="str">
            <v>SINAPI-I 6166</v>
          </cell>
        </row>
        <row r="10647">
          <cell r="A10647" t="str">
            <v>SINAPI-I 41088</v>
          </cell>
        </row>
        <row r="10648">
          <cell r="A10648" t="str">
            <v>SINAPI-I 20232</v>
          </cell>
        </row>
        <row r="10649">
          <cell r="A10649" t="str">
            <v>SINAPI-I 10856</v>
          </cell>
        </row>
        <row r="10650">
          <cell r="A10650" t="str">
            <v>SINAPI-I 4828</v>
          </cell>
        </row>
        <row r="10651">
          <cell r="A10651" t="str">
            <v>SINAPI-I 20249</v>
          </cell>
        </row>
        <row r="10652">
          <cell r="A10652" t="str">
            <v>SINAPI-I 11609</v>
          </cell>
        </row>
        <row r="10653">
          <cell r="A10653" t="str">
            <v>SINAPI-I 20083</v>
          </cell>
        </row>
        <row r="10654">
          <cell r="A10654" t="str">
            <v>SINAPI-I 20082</v>
          </cell>
        </row>
        <row r="10655">
          <cell r="A10655" t="str">
            <v>SINAPI-I 5318</v>
          </cell>
        </row>
        <row r="10656">
          <cell r="A10656" t="str">
            <v>SINAPI-I 10691</v>
          </cell>
        </row>
        <row r="10657">
          <cell r="A10657" t="str">
            <v>SINAPI-I 12295</v>
          </cell>
        </row>
        <row r="10658">
          <cell r="A10658" t="str">
            <v>SINAPI-I 12296</v>
          </cell>
        </row>
        <row r="10659">
          <cell r="A10659" t="str">
            <v>SINAPI-I 12294</v>
          </cell>
        </row>
        <row r="10660">
          <cell r="A10660" t="str">
            <v>SINAPI-I 14543</v>
          </cell>
        </row>
        <row r="10661">
          <cell r="A10661" t="str">
            <v>SINAPI-I 13329</v>
          </cell>
        </row>
        <row r="10662">
          <cell r="A10662" t="str">
            <v>SINAPI-I 21044</v>
          </cell>
        </row>
        <row r="10663">
          <cell r="A10663" t="str">
            <v>SINAPI-I 21045</v>
          </cell>
        </row>
        <row r="10664">
          <cell r="A10664" t="str">
            <v>SINAPI-I 21040</v>
          </cell>
        </row>
        <row r="10665">
          <cell r="A10665" t="str">
            <v>SINAPI-I 21041</v>
          </cell>
        </row>
        <row r="10666">
          <cell r="A10666" t="str">
            <v>SINAPI-I 21047</v>
          </cell>
        </row>
        <row r="10667">
          <cell r="A10667" t="str">
            <v>SINAPI-I 21043</v>
          </cell>
        </row>
        <row r="10668">
          <cell r="A10668" t="str">
            <v>SINAPI-I 21042</v>
          </cell>
        </row>
        <row r="10669">
          <cell r="A10669" t="str">
            <v>SINAPI-I 11895</v>
          </cell>
        </row>
        <row r="10670">
          <cell r="A10670" t="str">
            <v>SINAPI-I 11896</v>
          </cell>
        </row>
        <row r="10671">
          <cell r="A10671" t="str">
            <v>SINAPI-I 11897</v>
          </cell>
        </row>
        <row r="10672">
          <cell r="A10672" t="str">
            <v>SINAPI-I 11898</v>
          </cell>
        </row>
        <row r="10673">
          <cell r="A10673" t="str">
            <v>SINAPI-I 3282</v>
          </cell>
        </row>
        <row r="10674">
          <cell r="A10674" t="str">
            <v>SINAPI-I 11899</v>
          </cell>
        </row>
        <row r="10675">
          <cell r="A10675" t="str">
            <v>SINAPI-I 11900</v>
          </cell>
        </row>
        <row r="10676">
          <cell r="A10676" t="str">
            <v>SINAPI-I 14149</v>
          </cell>
        </row>
        <row r="10677">
          <cell r="A10677" t="str">
            <v>SINAPI-I 38099</v>
          </cell>
        </row>
        <row r="10678">
          <cell r="A10678" t="str">
            <v>SINAPI-I 38100</v>
          </cell>
        </row>
        <row r="10679">
          <cell r="A10679" t="str">
            <v>SINAPI-I 20061</v>
          </cell>
        </row>
        <row r="10680">
          <cell r="A10680" t="str">
            <v>SINAPI-I 7576</v>
          </cell>
        </row>
        <row r="10681">
          <cell r="A10681" t="str">
            <v>SINAPI-I 3384</v>
          </cell>
        </row>
        <row r="10682">
          <cell r="A10682" t="str">
            <v>SINAPI-I 7572</v>
          </cell>
        </row>
        <row r="10683">
          <cell r="A10683" t="str">
            <v>SINAPI-I 3396</v>
          </cell>
        </row>
        <row r="10684">
          <cell r="A10684" t="str">
            <v>SINAPI-I 37590</v>
          </cell>
        </row>
        <row r="10685">
          <cell r="A10685" t="str">
            <v>SINAPI-I 37591</v>
          </cell>
        </row>
        <row r="10686">
          <cell r="A10686" t="str">
            <v>SINAPI-I 12626</v>
          </cell>
        </row>
        <row r="10687">
          <cell r="A10687" t="str">
            <v>SINAPI-I 11033</v>
          </cell>
        </row>
        <row r="10688">
          <cell r="A10688" t="str">
            <v>SINAPI-I 390</v>
          </cell>
        </row>
        <row r="10689">
          <cell r="A10689" t="str">
            <v>SINAPI-I 42436</v>
          </cell>
        </row>
        <row r="10690">
          <cell r="A10690" t="str">
            <v>SINAPI-I 6178</v>
          </cell>
        </row>
        <row r="10691">
          <cell r="A10691" t="str">
            <v>SINAPI-I 6180</v>
          </cell>
        </row>
        <row r="10692">
          <cell r="A10692" t="str">
            <v>SINAPI-I 6182</v>
          </cell>
        </row>
        <row r="10693">
          <cell r="A10693" t="str">
            <v>SINAPI-I 3993</v>
          </cell>
        </row>
        <row r="10694">
          <cell r="A10694" t="str">
            <v>SINAPI-I 3990</v>
          </cell>
        </row>
        <row r="10695">
          <cell r="A10695" t="str">
            <v>SINAPI-I 3992</v>
          </cell>
        </row>
        <row r="10696">
          <cell r="A10696" t="str">
            <v>SINAPI-I 4509</v>
          </cell>
        </row>
        <row r="10697">
          <cell r="A10697" t="str">
            <v>SINAPI-I 6194</v>
          </cell>
        </row>
        <row r="10698">
          <cell r="A10698" t="str">
            <v>SINAPI-I 6193</v>
          </cell>
        </row>
        <row r="10699">
          <cell r="A10699" t="str">
            <v>SINAPI-I 10567</v>
          </cell>
        </row>
        <row r="10700">
          <cell r="A10700" t="str">
            <v>SINAPI-I 6188</v>
          </cell>
        </row>
        <row r="10701">
          <cell r="A10701" t="str">
            <v>SINAPI-I 6212</v>
          </cell>
        </row>
        <row r="10702">
          <cell r="A10702" t="str">
            <v>SINAPI-I 6189</v>
          </cell>
        </row>
        <row r="10703">
          <cell r="A10703" t="str">
            <v>SINAPI-I 6214</v>
          </cell>
        </row>
        <row r="10704">
          <cell r="A10704" t="str">
            <v>SINAPI-I 36153</v>
          </cell>
        </row>
        <row r="10705">
          <cell r="A10705" t="str">
            <v>SINAPI-I 10740</v>
          </cell>
        </row>
        <row r="10706">
          <cell r="A10706" t="str">
            <v>SINAPI-I 13914</v>
          </cell>
        </row>
        <row r="10707">
          <cell r="A10707" t="str">
            <v>SINAPI-I 10742</v>
          </cell>
        </row>
        <row r="10708">
          <cell r="A10708" t="str">
            <v>SINAPI-I 38465</v>
          </cell>
        </row>
        <row r="10709">
          <cell r="A10709" t="str">
            <v>SINAPI-I 7543</v>
          </cell>
        </row>
        <row r="10710">
          <cell r="A10710" t="str">
            <v>SINAPI-I 13255</v>
          </cell>
        </row>
        <row r="10711">
          <cell r="A10711" t="str">
            <v>SINAPI-I 39352</v>
          </cell>
        </row>
        <row r="10712">
          <cell r="A10712" t="str">
            <v>SINAPI-I 39346</v>
          </cell>
        </row>
        <row r="10713">
          <cell r="A10713" t="str">
            <v>SINAPI-I 39350</v>
          </cell>
        </row>
        <row r="10714">
          <cell r="A10714" t="str">
            <v>SINAPI-I 39351</v>
          </cell>
        </row>
        <row r="10715">
          <cell r="A10715" t="str">
            <v>SINAPI-I 38952</v>
          </cell>
        </row>
        <row r="10716">
          <cell r="A10716" t="str">
            <v>SINAPI-I 38953</v>
          </cell>
        </row>
        <row r="10717">
          <cell r="A10717" t="str">
            <v>SINAPI-I 38835</v>
          </cell>
        </row>
        <row r="10718">
          <cell r="A10718" t="str">
            <v>SINAPI-I 38837</v>
          </cell>
        </row>
        <row r="10719">
          <cell r="A10719" t="str">
            <v>SINAPI-I 38836</v>
          </cell>
        </row>
        <row r="10720">
          <cell r="A10720" t="str">
            <v>SINAPI-I 2666</v>
          </cell>
        </row>
        <row r="10721">
          <cell r="A10721" t="str">
            <v>SINAPI-I 2668</v>
          </cell>
        </row>
        <row r="10722">
          <cell r="A10722" t="str">
            <v>SINAPI-I 2664</v>
          </cell>
        </row>
        <row r="10723">
          <cell r="A10723" t="str">
            <v>SINAPI-I 2662</v>
          </cell>
        </row>
        <row r="10724">
          <cell r="A10724" t="str">
            <v>SINAPI-I 20964</v>
          </cell>
        </row>
        <row r="10725">
          <cell r="A10725" t="str">
            <v>SINAPI-I 10905</v>
          </cell>
        </row>
        <row r="10726">
          <cell r="A10726" t="str">
            <v>SINAPI-I 42703</v>
          </cell>
        </row>
        <row r="10727">
          <cell r="A10727" t="str">
            <v>SINAPI-I 42704</v>
          </cell>
        </row>
        <row r="10728">
          <cell r="A10728" t="str">
            <v>SINAPI-I 42705</v>
          </cell>
        </row>
        <row r="10729">
          <cell r="A10729" t="str">
            <v>SINAPI-I 42706</v>
          </cell>
        </row>
        <row r="10730">
          <cell r="A10730" t="str">
            <v>SINAPI-I 11289</v>
          </cell>
        </row>
        <row r="10731">
          <cell r="A10731" t="str">
            <v>SINAPI-I 11241</v>
          </cell>
        </row>
        <row r="10732">
          <cell r="A10732" t="str">
            <v>SINAPI-I 11301</v>
          </cell>
        </row>
        <row r="10733">
          <cell r="A10733" t="str">
            <v>SINAPI-I 21090</v>
          </cell>
        </row>
        <row r="10734">
          <cell r="A10734" t="str">
            <v>SINAPI-I 14112</v>
          </cell>
        </row>
        <row r="10735">
          <cell r="A10735" t="str">
            <v>SINAPI-I 11315</v>
          </cell>
        </row>
        <row r="10736">
          <cell r="A10736" t="str">
            <v>SINAPI-I 11292</v>
          </cell>
        </row>
        <row r="10737">
          <cell r="A10737" t="str">
            <v>SINAPI-I 21071</v>
          </cell>
        </row>
        <row r="10738">
          <cell r="A10738" t="str">
            <v>SINAPI-I 11293</v>
          </cell>
        </row>
        <row r="10739">
          <cell r="A10739" t="str">
            <v>SINAPI-I 11316</v>
          </cell>
        </row>
        <row r="10740">
          <cell r="A10740" t="str">
            <v>SINAPI-I 6243</v>
          </cell>
        </row>
        <row r="10741">
          <cell r="A10741" t="str">
            <v>SINAPI-I 21079</v>
          </cell>
        </row>
        <row r="10742">
          <cell r="A10742" t="str">
            <v>SINAPI-I 6240</v>
          </cell>
        </row>
        <row r="10743">
          <cell r="A10743" t="str">
            <v>SINAPI-I 11296</v>
          </cell>
        </row>
        <row r="10744">
          <cell r="A10744" t="str">
            <v>SINAPI-I 11299</v>
          </cell>
        </row>
        <row r="10745">
          <cell r="A10745" t="str">
            <v>SINAPI-I 11066</v>
          </cell>
        </row>
        <row r="10746">
          <cell r="A10746" t="str">
            <v>SINAPI-I 11065</v>
          </cell>
        </row>
        <row r="10747">
          <cell r="A10747" t="str">
            <v>SINAPI-I 11688</v>
          </cell>
        </row>
        <row r="10748">
          <cell r="A10748" t="str">
            <v>SINAPI-I 37736</v>
          </cell>
        </row>
        <row r="10749">
          <cell r="A10749" t="str">
            <v>SINAPI-I 37739</v>
          </cell>
        </row>
        <row r="10750">
          <cell r="A10750" t="str">
            <v>SINAPI-I 37740</v>
          </cell>
        </row>
        <row r="10751">
          <cell r="A10751" t="str">
            <v>SINAPI-I 37738</v>
          </cell>
        </row>
        <row r="10752">
          <cell r="A10752" t="str">
            <v>SINAPI-I 37737</v>
          </cell>
        </row>
        <row r="10753">
          <cell r="A10753" t="str">
            <v>SINAPI-I 25014</v>
          </cell>
        </row>
        <row r="10754">
          <cell r="A10754" t="str">
            <v>SINAPI-I 25013</v>
          </cell>
        </row>
        <row r="10755">
          <cell r="A10755" t="str">
            <v>SINAPI-I 14405</v>
          </cell>
        </row>
        <row r="10756">
          <cell r="A10756" t="str">
            <v>SINAPI-I 36790</v>
          </cell>
        </row>
        <row r="10757">
          <cell r="A10757" t="str">
            <v>SINAPI-I 20271</v>
          </cell>
        </row>
        <row r="10758">
          <cell r="A10758" t="str">
            <v>SINAPI-I 10423</v>
          </cell>
        </row>
        <row r="10759">
          <cell r="A10759" t="str">
            <v>SINAPI-I 37589</v>
          </cell>
        </row>
        <row r="10760">
          <cell r="A10760" t="str">
            <v>SINAPI-I 11690</v>
          </cell>
        </row>
        <row r="10761">
          <cell r="A10761" t="str">
            <v>SINAPI-I 20234</v>
          </cell>
        </row>
        <row r="10762">
          <cell r="A10762" t="str">
            <v>SINAPI-I 4763</v>
          </cell>
        </row>
        <row r="10763">
          <cell r="A10763" t="str">
            <v>SINAPI-I 41070</v>
          </cell>
        </row>
        <row r="10764">
          <cell r="A10764" t="str">
            <v>SINAPI-I 14583</v>
          </cell>
        </row>
        <row r="10765">
          <cell r="A10765" t="str">
            <v>SINAPI-I 11457</v>
          </cell>
        </row>
        <row r="10766">
          <cell r="A10766" t="str">
            <v>SINAPI-I 21121</v>
          </cell>
        </row>
        <row r="10767">
          <cell r="A10767" t="str">
            <v>SINAPI-I 38010</v>
          </cell>
        </row>
        <row r="10768">
          <cell r="A10768" t="str">
            <v>SINAPI-I 38011</v>
          </cell>
        </row>
        <row r="10769">
          <cell r="A10769" t="str">
            <v>SINAPI-I 38012</v>
          </cell>
        </row>
        <row r="10770">
          <cell r="A10770" t="str">
            <v>SINAPI-I 38013</v>
          </cell>
        </row>
        <row r="10771">
          <cell r="A10771" t="str">
            <v>SINAPI-I 38014</v>
          </cell>
        </row>
        <row r="10772">
          <cell r="A10772" t="str">
            <v>SINAPI-I 38015</v>
          </cell>
        </row>
        <row r="10773">
          <cell r="A10773" t="str">
            <v>SINAPI-I 38016</v>
          </cell>
        </row>
        <row r="10774">
          <cell r="A10774" t="str">
            <v>SINAPI-I 12741</v>
          </cell>
        </row>
        <row r="10775">
          <cell r="A10775" t="str">
            <v>SINAPI-I 12733</v>
          </cell>
        </row>
        <row r="10776">
          <cell r="A10776" t="str">
            <v>SINAPI-I 12734</v>
          </cell>
        </row>
        <row r="10777">
          <cell r="A10777" t="str">
            <v>SINAPI-I 12735</v>
          </cell>
        </row>
        <row r="10778">
          <cell r="A10778" t="str">
            <v>SINAPI-I 12736</v>
          </cell>
        </row>
        <row r="10779">
          <cell r="A10779" t="str">
            <v>SINAPI-I 12737</v>
          </cell>
        </row>
        <row r="10780">
          <cell r="A10780" t="str">
            <v>SINAPI-I 12738</v>
          </cell>
        </row>
        <row r="10781">
          <cell r="A10781" t="str">
            <v>SINAPI-I 12739</v>
          </cell>
        </row>
        <row r="10782">
          <cell r="A10782" t="str">
            <v>SINAPI-I 12740</v>
          </cell>
        </row>
        <row r="10783">
          <cell r="A10783" t="str">
            <v>SINAPI-I 6297</v>
          </cell>
        </row>
        <row r="10784">
          <cell r="A10784" t="str">
            <v>SINAPI-I 6296</v>
          </cell>
        </row>
        <row r="10785">
          <cell r="A10785" t="str">
            <v>SINAPI-I 6294</v>
          </cell>
        </row>
        <row r="10786">
          <cell r="A10786" t="str">
            <v>SINAPI-I 6323</v>
          </cell>
        </row>
        <row r="10787">
          <cell r="A10787" t="str">
            <v>SINAPI-I 6299</v>
          </cell>
        </row>
        <row r="10788">
          <cell r="A10788" t="str">
            <v>SINAPI-I 6298</v>
          </cell>
        </row>
        <row r="10789">
          <cell r="A10789" t="str">
            <v>SINAPI-I 6295</v>
          </cell>
        </row>
        <row r="10790">
          <cell r="A10790" t="str">
            <v>SINAPI-I 6322</v>
          </cell>
        </row>
        <row r="10791">
          <cell r="A10791" t="str">
            <v>SINAPI-I 6300</v>
          </cell>
        </row>
        <row r="10792">
          <cell r="A10792" t="str">
            <v>SINAPI-I 6321</v>
          </cell>
        </row>
        <row r="10793">
          <cell r="A10793" t="str">
            <v>SINAPI-I 6301</v>
          </cell>
        </row>
        <row r="10794">
          <cell r="A10794" t="str">
            <v>SINAPI-I 7105</v>
          </cell>
        </row>
        <row r="10795">
          <cell r="A10795" t="str">
            <v>SINAPI-I 20183</v>
          </cell>
        </row>
        <row r="10796">
          <cell r="A10796" t="str">
            <v>SINAPI-I 38448</v>
          </cell>
        </row>
        <row r="10797">
          <cell r="A10797" t="str">
            <v>SINAPI-I 20182</v>
          </cell>
        </row>
        <row r="10798">
          <cell r="A10798" t="str">
            <v>SINAPI-I 7119</v>
          </cell>
        </row>
        <row r="10799">
          <cell r="A10799" t="str">
            <v>SINAPI-I 7120</v>
          </cell>
        </row>
        <row r="10800">
          <cell r="A10800" t="str">
            <v>SINAPI-I 6319</v>
          </cell>
        </row>
        <row r="10801">
          <cell r="A10801" t="str">
            <v>SINAPI-I 6304</v>
          </cell>
        </row>
        <row r="10802">
          <cell r="A10802" t="str">
            <v>SINAPI-I 21116</v>
          </cell>
        </row>
        <row r="10803">
          <cell r="A10803" t="str">
            <v>SINAPI-I 6320</v>
          </cell>
        </row>
        <row r="10804">
          <cell r="A10804" t="str">
            <v>SINAPI-I 6303</v>
          </cell>
        </row>
        <row r="10805">
          <cell r="A10805" t="str">
            <v>SINAPI-I 6308</v>
          </cell>
        </row>
        <row r="10806">
          <cell r="A10806" t="str">
            <v>SINAPI-I 6317</v>
          </cell>
        </row>
        <row r="10807">
          <cell r="A10807" t="str">
            <v>SINAPI-I 6307</v>
          </cell>
        </row>
        <row r="10808">
          <cell r="A10808" t="str">
            <v>SINAPI-I 6309</v>
          </cell>
        </row>
        <row r="10809">
          <cell r="A10809" t="str">
            <v>SINAPI-I 6318</v>
          </cell>
        </row>
        <row r="10810">
          <cell r="A10810" t="str">
            <v>SINAPI-I 6306</v>
          </cell>
        </row>
        <row r="10811">
          <cell r="A10811" t="str">
            <v>SINAPI-I 6305</v>
          </cell>
        </row>
        <row r="10812">
          <cell r="A10812" t="str">
            <v>SINAPI-I 6302</v>
          </cell>
        </row>
        <row r="10813">
          <cell r="A10813" t="str">
            <v>SINAPI-I 6312</v>
          </cell>
        </row>
        <row r="10814">
          <cell r="A10814" t="str">
            <v>SINAPI-I 6311</v>
          </cell>
        </row>
        <row r="10815">
          <cell r="A10815" t="str">
            <v>SINAPI-I 6310</v>
          </cell>
        </row>
        <row r="10816">
          <cell r="A10816" t="str">
            <v>SINAPI-I 6314</v>
          </cell>
        </row>
        <row r="10817">
          <cell r="A10817" t="str">
            <v>SINAPI-I 6313</v>
          </cell>
        </row>
        <row r="10818">
          <cell r="A10818" t="str">
            <v>SINAPI-I 6315</v>
          </cell>
        </row>
        <row r="10819">
          <cell r="A10819" t="str">
            <v>SINAPI-I 6316</v>
          </cell>
        </row>
        <row r="10820">
          <cell r="A10820" t="str">
            <v>SINAPI-I 38878</v>
          </cell>
        </row>
        <row r="10821">
          <cell r="A10821" t="str">
            <v>SINAPI-I 38879</v>
          </cell>
        </row>
        <row r="10822">
          <cell r="A10822" t="str">
            <v>SINAPI-I 38881</v>
          </cell>
        </row>
        <row r="10823">
          <cell r="A10823" t="str">
            <v>SINAPI-I 38880</v>
          </cell>
        </row>
        <row r="10824">
          <cell r="A10824" t="str">
            <v>SINAPI-I 38882</v>
          </cell>
        </row>
        <row r="10825">
          <cell r="A10825" t="str">
            <v>SINAPI-I 38883</v>
          </cell>
        </row>
        <row r="10826">
          <cell r="A10826" t="str">
            <v>SINAPI-I 38884</v>
          </cell>
        </row>
        <row r="10827">
          <cell r="A10827" t="str">
            <v>SINAPI-I 38885</v>
          </cell>
        </row>
        <row r="10828">
          <cell r="A10828" t="str">
            <v>SINAPI-I 38886</v>
          </cell>
        </row>
        <row r="10829">
          <cell r="A10829" t="str">
            <v>SINAPI-I 38887</v>
          </cell>
        </row>
        <row r="10830">
          <cell r="A10830" t="str">
            <v>SINAPI-I 38888</v>
          </cell>
        </row>
        <row r="10831">
          <cell r="A10831" t="str">
            <v>SINAPI-I 38890</v>
          </cell>
        </row>
        <row r="10832">
          <cell r="A10832" t="str">
            <v>SINAPI-I 38893</v>
          </cell>
        </row>
        <row r="10833">
          <cell r="A10833" t="str">
            <v>SINAPI-I 38894</v>
          </cell>
        </row>
        <row r="10834">
          <cell r="A10834" t="str">
            <v>SINAPI-I 38896</v>
          </cell>
        </row>
        <row r="10835">
          <cell r="A10835" t="str">
            <v>SINAPI-I 39324</v>
          </cell>
        </row>
        <row r="10836">
          <cell r="A10836" t="str">
            <v>SINAPI-I 39325</v>
          </cell>
        </row>
        <row r="10837">
          <cell r="A10837" t="str">
            <v>SINAPI-I 39326</v>
          </cell>
        </row>
        <row r="10838">
          <cell r="A10838" t="str">
            <v>SINAPI-I 39327</v>
          </cell>
        </row>
        <row r="10839">
          <cell r="A10839" t="str">
            <v>SINAPI-I 20176</v>
          </cell>
        </row>
        <row r="10840">
          <cell r="A10840" t="str">
            <v>SINAPI-I 11378</v>
          </cell>
        </row>
        <row r="10841">
          <cell r="A10841" t="str">
            <v>SINAPI-I 11379</v>
          </cell>
        </row>
        <row r="10842">
          <cell r="A10842" t="str">
            <v>SINAPI-I 11493</v>
          </cell>
        </row>
        <row r="10843">
          <cell r="A10843" t="str">
            <v>SINAPI-I 42717</v>
          </cell>
        </row>
        <row r="10844">
          <cell r="A10844" t="str">
            <v>SINAPI-I 42718</v>
          </cell>
        </row>
        <row r="10845">
          <cell r="A10845" t="str">
            <v>SINAPI-I 7106</v>
          </cell>
        </row>
        <row r="10846">
          <cell r="A10846" t="str">
            <v>SINAPI-I 7104</v>
          </cell>
        </row>
        <row r="10847">
          <cell r="A10847" t="str">
            <v>SINAPI-I 7136</v>
          </cell>
        </row>
        <row r="10848">
          <cell r="A10848" t="str">
            <v>SINAPI-I 7128</v>
          </cell>
        </row>
        <row r="10849">
          <cell r="A10849" t="str">
            <v>SINAPI-I 7108</v>
          </cell>
        </row>
        <row r="10850">
          <cell r="A10850" t="str">
            <v>SINAPI-I 7129</v>
          </cell>
        </row>
        <row r="10851">
          <cell r="A10851" t="str">
            <v>SINAPI-I 7130</v>
          </cell>
        </row>
        <row r="10852">
          <cell r="A10852" t="str">
            <v>SINAPI-I 7131</v>
          </cell>
        </row>
        <row r="10853">
          <cell r="A10853" t="str">
            <v>SINAPI-I 7132</v>
          </cell>
        </row>
        <row r="10854">
          <cell r="A10854" t="str">
            <v>SINAPI-I 7133</v>
          </cell>
        </row>
        <row r="10855">
          <cell r="A10855" t="str">
            <v>SINAPI-I 37420</v>
          </cell>
        </row>
        <row r="10856">
          <cell r="A10856" t="str">
            <v>SINAPI-I 37421</v>
          </cell>
        </row>
        <row r="10857">
          <cell r="A10857" t="str">
            <v>SINAPI-I 37422</v>
          </cell>
        </row>
        <row r="10858">
          <cell r="A10858" t="str">
            <v>SINAPI-I 37443</v>
          </cell>
        </row>
        <row r="10859">
          <cell r="A10859" t="str">
            <v>SINAPI-I 37444</v>
          </cell>
        </row>
        <row r="10860">
          <cell r="A10860" t="str">
            <v>SINAPI-I 37445</v>
          </cell>
        </row>
        <row r="10861">
          <cell r="A10861" t="str">
            <v>SINAPI-I 37446</v>
          </cell>
        </row>
        <row r="10862">
          <cell r="A10862" t="str">
            <v>SINAPI-I 37447</v>
          </cell>
        </row>
        <row r="10863">
          <cell r="A10863" t="str">
            <v>SINAPI-I 37448</v>
          </cell>
        </row>
        <row r="10864">
          <cell r="A10864" t="str">
            <v>SINAPI-I 37440</v>
          </cell>
        </row>
        <row r="10865">
          <cell r="A10865" t="str">
            <v>SINAPI-I 37441</v>
          </cell>
        </row>
        <row r="10866">
          <cell r="A10866" t="str">
            <v>SINAPI-I 37442</v>
          </cell>
        </row>
        <row r="10867">
          <cell r="A10867" t="str">
            <v>SINAPI-I 38017</v>
          </cell>
        </row>
        <row r="10868">
          <cell r="A10868" t="str">
            <v>SINAPI-I 38018</v>
          </cell>
        </row>
        <row r="10869">
          <cell r="A10869" t="str">
            <v>SINAPI-I 39895</v>
          </cell>
        </row>
        <row r="10870">
          <cell r="A10870" t="str">
            <v>SINAPI-I 39896</v>
          </cell>
        </row>
        <row r="10871">
          <cell r="A10871" t="str">
            <v>SINAPI-I 38873</v>
          </cell>
        </row>
        <row r="10872">
          <cell r="A10872" t="str">
            <v>SINAPI-I 38874</v>
          </cell>
        </row>
        <row r="10873">
          <cell r="A10873" t="str">
            <v>SINAPI-I 38875</v>
          </cell>
        </row>
        <row r="10874">
          <cell r="A10874" t="str">
            <v>SINAPI-I 38876</v>
          </cell>
        </row>
        <row r="10875">
          <cell r="A10875" t="str">
            <v>SINAPI-I 39000</v>
          </cell>
        </row>
        <row r="10876">
          <cell r="A10876" t="str">
            <v>SINAPI-I 38674</v>
          </cell>
        </row>
        <row r="10877">
          <cell r="A10877" t="str">
            <v>SINAPI-I 38911</v>
          </cell>
        </row>
        <row r="10878">
          <cell r="A10878" t="str">
            <v>SINAPI-I 38912</v>
          </cell>
        </row>
        <row r="10879">
          <cell r="A10879" t="str">
            <v>SINAPI-I 38019</v>
          </cell>
        </row>
        <row r="10880">
          <cell r="A10880" t="str">
            <v>SINAPI-I 38020</v>
          </cell>
        </row>
        <row r="10881">
          <cell r="A10881" t="str">
            <v>SINAPI-I 38454</v>
          </cell>
        </row>
        <row r="10882">
          <cell r="A10882" t="str">
            <v>SINAPI-I 38455</v>
          </cell>
        </row>
        <row r="10883">
          <cell r="A10883" t="str">
            <v>SINAPI-I 38462</v>
          </cell>
        </row>
        <row r="10884">
          <cell r="A10884" t="str">
            <v>SINAPI-I 36362</v>
          </cell>
        </row>
        <row r="10885">
          <cell r="A10885" t="str">
            <v>SINAPI-I 36298</v>
          </cell>
        </row>
        <row r="10886">
          <cell r="A10886" t="str">
            <v>SINAPI-I 38456</v>
          </cell>
        </row>
        <row r="10887">
          <cell r="A10887" t="str">
            <v>SINAPI-I 38457</v>
          </cell>
        </row>
        <row r="10888">
          <cell r="A10888" t="str">
            <v>SINAPI-I 38458</v>
          </cell>
        </row>
        <row r="10889">
          <cell r="A10889" t="str">
            <v>SINAPI-I 38459</v>
          </cell>
        </row>
        <row r="10890">
          <cell r="A10890" t="str">
            <v>SINAPI-I 38460</v>
          </cell>
        </row>
        <row r="10891">
          <cell r="A10891" t="str">
            <v>SINAPI-I 38461</v>
          </cell>
        </row>
        <row r="10892">
          <cell r="A10892" t="str">
            <v>SINAPI-I 7094</v>
          </cell>
        </row>
        <row r="10893">
          <cell r="A10893" t="str">
            <v>SINAPI-I 7116</v>
          </cell>
        </row>
        <row r="10894">
          <cell r="A10894" t="str">
            <v>SINAPI-I 7118</v>
          </cell>
        </row>
        <row r="10895">
          <cell r="A10895" t="str">
            <v>SINAPI-I 7117</v>
          </cell>
        </row>
        <row r="10896">
          <cell r="A10896" t="str">
            <v>SINAPI-I 7098</v>
          </cell>
        </row>
        <row r="10897">
          <cell r="A10897" t="str">
            <v>SINAPI-I 7110</v>
          </cell>
        </row>
        <row r="10898">
          <cell r="A10898" t="str">
            <v>SINAPI-I 7123</v>
          </cell>
        </row>
        <row r="10899">
          <cell r="A10899" t="str">
            <v>SINAPI-I 7121</v>
          </cell>
        </row>
        <row r="10900">
          <cell r="A10900" t="str">
            <v>SINAPI-I 7137</v>
          </cell>
        </row>
        <row r="10901">
          <cell r="A10901" t="str">
            <v>SINAPI-I 7122</v>
          </cell>
        </row>
        <row r="10902">
          <cell r="A10902" t="str">
            <v>SINAPI-I 7114</v>
          </cell>
        </row>
        <row r="10903">
          <cell r="A10903" t="str">
            <v>SINAPI-I 7109</v>
          </cell>
        </row>
        <row r="10904">
          <cell r="A10904" t="str">
            <v>SINAPI-I 7135</v>
          </cell>
        </row>
        <row r="10905">
          <cell r="A10905" t="str">
            <v>SINAPI-I 37947</v>
          </cell>
        </row>
        <row r="10906">
          <cell r="A10906" t="str">
            <v>SINAPI-I 7103</v>
          </cell>
        </row>
        <row r="10907">
          <cell r="A10907" t="str">
            <v>SINAPI-I 40419</v>
          </cell>
        </row>
        <row r="10908">
          <cell r="A10908" t="str">
            <v>SINAPI-I 40420</v>
          </cell>
        </row>
        <row r="10909">
          <cell r="A10909" t="str">
            <v>SINAPI-I 40421</v>
          </cell>
        </row>
        <row r="10910">
          <cell r="A10910" t="str">
            <v>SINAPI-I 7126</v>
          </cell>
        </row>
        <row r="10911">
          <cell r="A10911" t="str">
            <v>SINAPI-I 38905</v>
          </cell>
        </row>
        <row r="10912">
          <cell r="A10912" t="str">
            <v>SINAPI-I 38907</v>
          </cell>
        </row>
        <row r="10913">
          <cell r="A10913" t="str">
            <v>SINAPI-I 38908</v>
          </cell>
        </row>
        <row r="10914">
          <cell r="A10914" t="str">
            <v>SINAPI-I 38909</v>
          </cell>
        </row>
        <row r="10915">
          <cell r="A10915" t="str">
            <v>SINAPI-I 38910</v>
          </cell>
        </row>
        <row r="10916">
          <cell r="A10916" t="str">
            <v>SINAPI-I 38897</v>
          </cell>
        </row>
        <row r="10917">
          <cell r="A10917" t="str">
            <v>SINAPI-I 38899</v>
          </cell>
        </row>
        <row r="10918">
          <cell r="A10918" t="str">
            <v>SINAPI-I 38900</v>
          </cell>
        </row>
        <row r="10919">
          <cell r="A10919" t="str">
            <v>SINAPI-I 38901</v>
          </cell>
        </row>
        <row r="10920">
          <cell r="A10920" t="str">
            <v>SINAPI-I 38904</v>
          </cell>
        </row>
        <row r="10921">
          <cell r="A10921" t="str">
            <v>SINAPI-I 38903</v>
          </cell>
        </row>
        <row r="10922">
          <cell r="A10922" t="str">
            <v>SINAPI-I 7091</v>
          </cell>
        </row>
        <row r="10923">
          <cell r="A10923" t="str">
            <v>SINAPI-I 11655</v>
          </cell>
        </row>
        <row r="10924">
          <cell r="A10924" t="str">
            <v>SINAPI-I 11656</v>
          </cell>
        </row>
        <row r="10925">
          <cell r="A10925" t="str">
            <v>SINAPI-I 37948</v>
          </cell>
        </row>
        <row r="10926">
          <cell r="A10926" t="str">
            <v>SINAPI-I 7097</v>
          </cell>
        </row>
        <row r="10927">
          <cell r="A10927" t="str">
            <v>SINAPI-I 11657</v>
          </cell>
        </row>
        <row r="10928">
          <cell r="A10928" t="str">
            <v>SINAPI-I 11658</v>
          </cell>
        </row>
        <row r="10929">
          <cell r="A10929" t="str">
            <v>SINAPI-I 7146</v>
          </cell>
        </row>
        <row r="10930">
          <cell r="A10930" t="str">
            <v>SINAPI-I 7138</v>
          </cell>
        </row>
        <row r="10931">
          <cell r="A10931" t="str">
            <v>SINAPI-I 7139</v>
          </cell>
        </row>
        <row r="10932">
          <cell r="A10932" t="str">
            <v>SINAPI-I 7140</v>
          </cell>
        </row>
        <row r="10933">
          <cell r="A10933" t="str">
            <v>SINAPI-I 7141</v>
          </cell>
        </row>
        <row r="10934">
          <cell r="A10934" t="str">
            <v>SINAPI-I 7143</v>
          </cell>
        </row>
        <row r="10935">
          <cell r="A10935" t="str">
            <v>SINAPI-I 7144</v>
          </cell>
        </row>
        <row r="10936">
          <cell r="A10936" t="str">
            <v>SINAPI-I 7145</v>
          </cell>
        </row>
        <row r="10937">
          <cell r="A10937" t="str">
            <v>SINAPI-I 7142</v>
          </cell>
        </row>
        <row r="10938">
          <cell r="A10938" t="str">
            <v>SINAPI-I 3593</v>
          </cell>
        </row>
        <row r="10939">
          <cell r="A10939" t="str">
            <v>SINAPI-I 3588</v>
          </cell>
        </row>
        <row r="10940">
          <cell r="A10940" t="str">
            <v>SINAPI-I 3585</v>
          </cell>
        </row>
        <row r="10941">
          <cell r="A10941" t="str">
            <v>SINAPI-I 3587</v>
          </cell>
        </row>
        <row r="10942">
          <cell r="A10942" t="str">
            <v>SINAPI-I 3590</v>
          </cell>
        </row>
        <row r="10943">
          <cell r="A10943" t="str">
            <v>SINAPI-I 3589</v>
          </cell>
        </row>
        <row r="10944">
          <cell r="A10944" t="str">
            <v>SINAPI-I 3586</v>
          </cell>
        </row>
        <row r="10945">
          <cell r="A10945" t="str">
            <v>SINAPI-I 3592</v>
          </cell>
        </row>
        <row r="10946">
          <cell r="A10946" t="str">
            <v>SINAPI-I 3591</v>
          </cell>
        </row>
        <row r="10947">
          <cell r="A10947" t="str">
            <v>SINAPI-I 40396</v>
          </cell>
        </row>
        <row r="10948">
          <cell r="A10948" t="str">
            <v>SINAPI-I 40395</v>
          </cell>
        </row>
        <row r="10949">
          <cell r="A10949" t="str">
            <v>SINAPI-I 40392</v>
          </cell>
        </row>
        <row r="10950">
          <cell r="A10950" t="str">
            <v>SINAPI-I 40394</v>
          </cell>
        </row>
        <row r="10951">
          <cell r="A10951" t="str">
            <v>SINAPI-I 40398</v>
          </cell>
        </row>
        <row r="10952">
          <cell r="A10952" t="str">
            <v>SINAPI-I 40397</v>
          </cell>
        </row>
        <row r="10953">
          <cell r="A10953" t="str">
            <v>SINAPI-I 40393</v>
          </cell>
        </row>
        <row r="10954">
          <cell r="A10954" t="str">
            <v>SINAPI-I 40399</v>
          </cell>
        </row>
        <row r="10955">
          <cell r="A10955" t="str">
            <v>SINAPI-I 39322</v>
          </cell>
        </row>
        <row r="10956">
          <cell r="A10956" t="str">
            <v>SINAPI-I 39289</v>
          </cell>
        </row>
        <row r="10957">
          <cell r="A10957" t="str">
            <v>SINAPI-I 39290</v>
          </cell>
        </row>
        <row r="10958">
          <cell r="A10958" t="str">
            <v>SINAPI-I 39291</v>
          </cell>
        </row>
        <row r="10959">
          <cell r="A10959" t="str">
            <v>SINAPI-I 20174</v>
          </cell>
        </row>
        <row r="10960">
          <cell r="A10960" t="str">
            <v>SINAPI-I 41892</v>
          </cell>
        </row>
        <row r="10961">
          <cell r="A10961" t="str">
            <v>SINAPI-I 7048</v>
          </cell>
        </row>
        <row r="10962">
          <cell r="A10962" t="str">
            <v>SINAPI-I 7088</v>
          </cell>
        </row>
        <row r="10963">
          <cell r="A10963" t="str">
            <v>SINAPI-I 20179</v>
          </cell>
        </row>
        <row r="10964">
          <cell r="A10964" t="str">
            <v>SINAPI-I 20178</v>
          </cell>
        </row>
        <row r="10965">
          <cell r="A10965" t="str">
            <v>SINAPI-I 20180</v>
          </cell>
        </row>
        <row r="10966">
          <cell r="A10966" t="str">
            <v>SINAPI-I 20181</v>
          </cell>
        </row>
        <row r="10967">
          <cell r="A10967" t="str">
            <v>SINAPI-I 20177</v>
          </cell>
        </row>
        <row r="10968">
          <cell r="A10968" t="str">
            <v>SINAPI-I 7082</v>
          </cell>
        </row>
        <row r="10969">
          <cell r="A10969" t="str">
            <v>SINAPI-I 42707</v>
          </cell>
        </row>
        <row r="10970">
          <cell r="A10970" t="str">
            <v>SINAPI-I 7069</v>
          </cell>
        </row>
        <row r="10971">
          <cell r="A10971" t="str">
            <v>SINAPI-I 42708</v>
          </cell>
        </row>
        <row r="10972">
          <cell r="A10972" t="str">
            <v>SINAPI-I 7070</v>
          </cell>
        </row>
        <row r="10973">
          <cell r="A10973" t="str">
            <v>SINAPI-I 42709</v>
          </cell>
        </row>
        <row r="10974">
          <cell r="A10974" t="str">
            <v>SINAPI-I 42710</v>
          </cell>
        </row>
        <row r="10975">
          <cell r="A10975" t="str">
            <v>SINAPI-I 42716</v>
          </cell>
        </row>
        <row r="10976">
          <cell r="A10976" t="str">
            <v>SINAPI-I 20172</v>
          </cell>
        </row>
        <row r="10977">
          <cell r="A10977" t="str">
            <v>SINAPI-I 40945</v>
          </cell>
        </row>
        <row r="10978">
          <cell r="A10978" t="str">
            <v>SINAPI-I 40946</v>
          </cell>
        </row>
        <row r="10979">
          <cell r="A10979" t="str">
            <v>SINAPI-I 7153</v>
          </cell>
        </row>
        <row r="10980">
          <cell r="A10980" t="str">
            <v>SINAPI-I 41089</v>
          </cell>
        </row>
        <row r="10981">
          <cell r="A10981" t="str">
            <v>SINAPI-I 40943</v>
          </cell>
        </row>
        <row r="10982">
          <cell r="A10982" t="str">
            <v>SINAPI-I 40944</v>
          </cell>
        </row>
        <row r="10983">
          <cell r="A10983" t="str">
            <v>SINAPI-I 6175</v>
          </cell>
        </row>
        <row r="10984">
          <cell r="A10984" t="str">
            <v>SINAPI-I 41092</v>
          </cell>
        </row>
        <row r="10985">
          <cell r="A10985" t="str">
            <v>SINAPI-I 37712</v>
          </cell>
        </row>
        <row r="10986">
          <cell r="A10986" t="str">
            <v>SINAPI-I 34547</v>
          </cell>
        </row>
        <row r="10987">
          <cell r="A10987" t="str">
            <v>SINAPI-I 34548</v>
          </cell>
        </row>
        <row r="10988">
          <cell r="A10988" t="str">
            <v>SINAPI-I 37411</v>
          </cell>
        </row>
        <row r="10989">
          <cell r="A10989" t="str">
            <v>SINAPI-I 34558</v>
          </cell>
        </row>
        <row r="10990">
          <cell r="A10990" t="str">
            <v>SINAPI-I 34550</v>
          </cell>
        </row>
        <row r="10991">
          <cell r="A10991" t="str">
            <v>SINAPI-I 34557</v>
          </cell>
        </row>
        <row r="10992">
          <cell r="A10992" t="str">
            <v>SINAPI-I 7155</v>
          </cell>
        </row>
        <row r="10993">
          <cell r="A10993" t="str">
            <v>SINAPI-I 7154</v>
          </cell>
        </row>
        <row r="10994">
          <cell r="A10994" t="str">
            <v>SINAPI-I 10915</v>
          </cell>
        </row>
        <row r="10995">
          <cell r="A10995" t="str">
            <v>SINAPI-I 10917</v>
          </cell>
        </row>
        <row r="10996">
          <cell r="A10996" t="str">
            <v>SINAPI-I 21141</v>
          </cell>
        </row>
        <row r="10997">
          <cell r="A10997" t="str">
            <v>SINAPI-I 10916</v>
          </cell>
        </row>
        <row r="10998">
          <cell r="A10998" t="str">
            <v>SINAPI-I 39508</v>
          </cell>
        </row>
        <row r="10999">
          <cell r="A10999" t="str">
            <v>SINAPI-I 39507</v>
          </cell>
        </row>
        <row r="11000">
          <cell r="A11000" t="str">
            <v>SINAPI-I 7156</v>
          </cell>
        </row>
        <row r="11001">
          <cell r="A11001" t="str">
            <v>SINAPI-I 39509</v>
          </cell>
        </row>
        <row r="11002">
          <cell r="A11002" t="str">
            <v>SINAPI-I 25988</v>
          </cell>
        </row>
        <row r="11003">
          <cell r="A11003" t="str">
            <v>SINAPI-I 10928</v>
          </cell>
        </row>
        <row r="11004">
          <cell r="A11004" t="str">
            <v>SINAPI-I 7167</v>
          </cell>
        </row>
        <row r="11005">
          <cell r="A11005" t="str">
            <v>SINAPI-I 10933</v>
          </cell>
        </row>
        <row r="11006">
          <cell r="A11006" t="str">
            <v>SINAPI-I 10927</v>
          </cell>
        </row>
        <row r="11007">
          <cell r="A11007" t="str">
            <v>SINAPI-I 7158</v>
          </cell>
        </row>
        <row r="11008">
          <cell r="A11008" t="str">
            <v>SINAPI-I 7162</v>
          </cell>
        </row>
        <row r="11009">
          <cell r="A11009" t="str">
            <v>SINAPI-I 10932</v>
          </cell>
        </row>
        <row r="11010">
          <cell r="A11010" t="str">
            <v>SINAPI-I 40706</v>
          </cell>
        </row>
        <row r="11011">
          <cell r="A11011" t="str">
            <v>SINAPI-I 10937</v>
          </cell>
        </row>
        <row r="11012">
          <cell r="A11012" t="str">
            <v>SINAPI-I 10935</v>
          </cell>
        </row>
        <row r="11013">
          <cell r="A11013" t="str">
            <v>SINAPI-I 40707</v>
          </cell>
        </row>
        <row r="11014">
          <cell r="A11014" t="str">
            <v>SINAPI-I 10931</v>
          </cell>
        </row>
        <row r="11015">
          <cell r="A11015" t="str">
            <v>SINAPI-I 7164</v>
          </cell>
        </row>
        <row r="11016">
          <cell r="A11016" t="str">
            <v>SINAPI-I 36887</v>
          </cell>
        </row>
        <row r="11017">
          <cell r="A11017" t="str">
            <v>SINAPI-I 34630</v>
          </cell>
        </row>
        <row r="11018">
          <cell r="A11018" t="str">
            <v>SINAPI-I 7161</v>
          </cell>
        </row>
        <row r="11019">
          <cell r="A11019" t="str">
            <v>SINAPI-I 7170</v>
          </cell>
        </row>
        <row r="11020">
          <cell r="A11020" t="str">
            <v>SINAPI-I 37524</v>
          </cell>
        </row>
        <row r="11021">
          <cell r="A11021" t="str">
            <v>SINAPI-I 37525</v>
          </cell>
        </row>
        <row r="11022">
          <cell r="A11022" t="str">
            <v>SINAPI-I 10920</v>
          </cell>
        </row>
        <row r="11023">
          <cell r="A11023" t="str">
            <v>SINAPI-I 7238</v>
          </cell>
        </row>
        <row r="11024">
          <cell r="A11024" t="str">
            <v>SINAPI-I 7239</v>
          </cell>
        </row>
        <row r="11025">
          <cell r="A11025" t="str">
            <v>SINAPI-I 7240</v>
          </cell>
        </row>
        <row r="11026">
          <cell r="A11026" t="str">
            <v>SINAPI-I 36789</v>
          </cell>
        </row>
        <row r="11027">
          <cell r="A11027" t="str">
            <v>SINAPI-I 25007</v>
          </cell>
        </row>
        <row r="11028">
          <cell r="A11028" t="str">
            <v>SINAPI-I 14171</v>
          </cell>
        </row>
        <row r="11029">
          <cell r="A11029" t="str">
            <v>SINAPI-I 14170</v>
          </cell>
        </row>
        <row r="11030">
          <cell r="A11030" t="str">
            <v>SINAPI-I 14173</v>
          </cell>
        </row>
        <row r="11031">
          <cell r="A11031" t="str">
            <v>SINAPI-I 14172</v>
          </cell>
        </row>
        <row r="11032">
          <cell r="A11032" t="str">
            <v>SINAPI-I 7243</v>
          </cell>
        </row>
        <row r="11033">
          <cell r="A11033" t="str">
            <v>SINAPI-I 11067</v>
          </cell>
        </row>
        <row r="11034">
          <cell r="A11034" t="str">
            <v>SINAPI-I 11068</v>
          </cell>
        </row>
        <row r="11035">
          <cell r="A11035" t="str">
            <v>SINAPI-I 7173</v>
          </cell>
        </row>
        <row r="11036">
          <cell r="A11036" t="str">
            <v>SINAPI-I 7175</v>
          </cell>
        </row>
        <row r="11037">
          <cell r="A11037" t="str">
            <v>SINAPI-I 40865</v>
          </cell>
        </row>
        <row r="11038">
          <cell r="A11038" t="str">
            <v>SINAPI-I 7184</v>
          </cell>
        </row>
        <row r="11039">
          <cell r="A11039" t="str">
            <v>SINAPI-I 34458</v>
          </cell>
        </row>
        <row r="11040">
          <cell r="A11040" t="str">
            <v>SINAPI-I 34464</v>
          </cell>
        </row>
        <row r="11041">
          <cell r="A11041" t="str">
            <v>SINAPI-I 34468</v>
          </cell>
        </row>
        <row r="11042">
          <cell r="A11042" t="str">
            <v>SINAPI-I 34473</v>
          </cell>
        </row>
        <row r="11043">
          <cell r="A11043" t="str">
            <v>SINAPI-I 34480</v>
          </cell>
        </row>
        <row r="11044">
          <cell r="A11044" t="str">
            <v>SINAPI-I 34486</v>
          </cell>
        </row>
        <row r="11045">
          <cell r="A11045" t="str">
            <v>SINAPI-I 7202</v>
          </cell>
        </row>
        <row r="11046">
          <cell r="A11046" t="str">
            <v>SINAPI-I 7190</v>
          </cell>
        </row>
        <row r="11047">
          <cell r="A11047" t="str">
            <v>SINAPI-I 34417</v>
          </cell>
        </row>
        <row r="11048">
          <cell r="A11048" t="str">
            <v>SINAPI-I 7191</v>
          </cell>
        </row>
        <row r="11049">
          <cell r="A11049" t="str">
            <v>SINAPI-I 7213</v>
          </cell>
        </row>
        <row r="11050">
          <cell r="A11050" t="str">
            <v>SINAPI-I 7195</v>
          </cell>
        </row>
        <row r="11051">
          <cell r="A11051" t="str">
            <v>SINAPI-I 7186</v>
          </cell>
        </row>
        <row r="11052">
          <cell r="A11052" t="str">
            <v>SINAPI-I 7194</v>
          </cell>
        </row>
        <row r="11053">
          <cell r="A11053" t="str">
            <v>SINAPI-I 7207</v>
          </cell>
        </row>
        <row r="11054">
          <cell r="A11054" t="str">
            <v>SINAPI-I 7197</v>
          </cell>
        </row>
        <row r="11055">
          <cell r="A11055" t="str">
            <v>SINAPI-I 7192</v>
          </cell>
        </row>
        <row r="11056">
          <cell r="A11056" t="str">
            <v>SINAPI-I 7193</v>
          </cell>
        </row>
        <row r="11057">
          <cell r="A11057" t="str">
            <v>SINAPI-I 7189</v>
          </cell>
        </row>
        <row r="11058">
          <cell r="A11058" t="str">
            <v>SINAPI-I 7198</v>
          </cell>
        </row>
        <row r="11059">
          <cell r="A11059" t="str">
            <v>SINAPI-I 34402</v>
          </cell>
        </row>
        <row r="11060">
          <cell r="A11060" t="str">
            <v>SINAPI-I 7245</v>
          </cell>
        </row>
        <row r="11061">
          <cell r="A11061" t="str">
            <v>SINAPI-I 34425</v>
          </cell>
        </row>
        <row r="11062">
          <cell r="A11062" t="str">
            <v>SINAPI-I 7223</v>
          </cell>
        </row>
        <row r="11063">
          <cell r="A11063" t="str">
            <v>SINAPI-I 7234</v>
          </cell>
        </row>
        <row r="11064">
          <cell r="A11064" t="str">
            <v>SINAPI-I 7224</v>
          </cell>
        </row>
        <row r="11065">
          <cell r="A11065" t="str">
            <v>SINAPI-I 7221</v>
          </cell>
        </row>
        <row r="11066">
          <cell r="A11066" t="str">
            <v>SINAPI-I 7210</v>
          </cell>
        </row>
        <row r="11067">
          <cell r="A11067" t="str">
            <v>SINAPI-I 7225</v>
          </cell>
        </row>
        <row r="11068">
          <cell r="A11068" t="str">
            <v>SINAPI-I 7226</v>
          </cell>
        </row>
        <row r="11069">
          <cell r="A11069" t="str">
            <v>SINAPI-I 7236</v>
          </cell>
        </row>
        <row r="11070">
          <cell r="A11070" t="str">
            <v>SINAPI-I 7227</v>
          </cell>
        </row>
        <row r="11071">
          <cell r="A11071" t="str">
            <v>SINAPI-I 7212</v>
          </cell>
        </row>
        <row r="11072">
          <cell r="A11072" t="str">
            <v>SINAPI-I 7229</v>
          </cell>
        </row>
        <row r="11073">
          <cell r="A11073" t="str">
            <v>SINAPI-I 7230</v>
          </cell>
        </row>
        <row r="11074">
          <cell r="A11074" t="str">
            <v>SINAPI-I 7231</v>
          </cell>
        </row>
        <row r="11075">
          <cell r="A11075" t="str">
            <v>SINAPI-I 7220</v>
          </cell>
        </row>
        <row r="11076">
          <cell r="A11076" t="str">
            <v>SINAPI-I 34447</v>
          </cell>
        </row>
        <row r="11077">
          <cell r="A11077" t="str">
            <v>SINAPI-I 7233</v>
          </cell>
        </row>
        <row r="11078">
          <cell r="A11078" t="str">
            <v>SINAPI-I 42172</v>
          </cell>
        </row>
        <row r="11079">
          <cell r="A11079" t="str">
            <v>SINAPI-I 39520</v>
          </cell>
        </row>
        <row r="11080">
          <cell r="A11080" t="str">
            <v>SINAPI-I 39521</v>
          </cell>
        </row>
        <row r="11081">
          <cell r="A11081" t="str">
            <v>SINAPI-I 39522</v>
          </cell>
        </row>
        <row r="11082">
          <cell r="A11082" t="str">
            <v>SINAPI-I 7246</v>
          </cell>
        </row>
        <row r="11083">
          <cell r="A11083" t="str">
            <v>SINAPI-I 12869</v>
          </cell>
        </row>
        <row r="11084">
          <cell r="A11084" t="str">
            <v>SINAPI-I 41097</v>
          </cell>
        </row>
        <row r="11085">
          <cell r="A11085" t="str">
            <v>SINAPI-I 1574</v>
          </cell>
        </row>
        <row r="11086">
          <cell r="A11086" t="str">
            <v>SINAPI-I 1581</v>
          </cell>
        </row>
        <row r="11087">
          <cell r="A11087" t="str">
            <v>SINAPI-I 1575</v>
          </cell>
        </row>
        <row r="11088">
          <cell r="A11088" t="str">
            <v>SINAPI-I 1570</v>
          </cell>
        </row>
        <row r="11089">
          <cell r="A11089" t="str">
            <v>SINAPI-I 1576</v>
          </cell>
        </row>
        <row r="11090">
          <cell r="A11090" t="str">
            <v>SINAPI-I 1577</v>
          </cell>
        </row>
        <row r="11091">
          <cell r="A11091" t="str">
            <v>SINAPI-I 1571</v>
          </cell>
        </row>
        <row r="11092">
          <cell r="A11092" t="str">
            <v>SINAPI-I 1578</v>
          </cell>
        </row>
        <row r="11093">
          <cell r="A11093" t="str">
            <v>SINAPI-I 1573</v>
          </cell>
        </row>
        <row r="11094">
          <cell r="A11094" t="str">
            <v>SINAPI-I 1579</v>
          </cell>
        </row>
        <row r="11095">
          <cell r="A11095" t="str">
            <v>SINAPI-I 1580</v>
          </cell>
        </row>
        <row r="11096">
          <cell r="A11096" t="str">
            <v>SINAPI-I 7571</v>
          </cell>
        </row>
        <row r="11097">
          <cell r="A11097" t="str">
            <v>SINAPI-I 39321</v>
          </cell>
        </row>
        <row r="11098">
          <cell r="A11098" t="str">
            <v>SINAPI-I 39319</v>
          </cell>
        </row>
        <row r="11099">
          <cell r="A11099" t="str">
            <v>SINAPI-I 39320</v>
          </cell>
        </row>
        <row r="11100">
          <cell r="A11100" t="str">
            <v>SINAPI-I 1591</v>
          </cell>
        </row>
        <row r="11101">
          <cell r="A11101" t="str">
            <v>SINAPI-I 1547</v>
          </cell>
        </row>
        <row r="11102">
          <cell r="A11102" t="str">
            <v>SINAPI-I 38196</v>
          </cell>
        </row>
        <row r="11103">
          <cell r="A11103" t="str">
            <v>SINAPI-I 1543</v>
          </cell>
        </row>
        <row r="11104">
          <cell r="A11104" t="str">
            <v>SINAPI-I 1585</v>
          </cell>
        </row>
        <row r="11105">
          <cell r="A11105" t="str">
            <v>SINAPI-I 1593</v>
          </cell>
        </row>
        <row r="11106">
          <cell r="A11106" t="str">
            <v>SINAPI-I 11838</v>
          </cell>
        </row>
        <row r="11107">
          <cell r="A11107" t="str">
            <v>SINAPI-I 1594</v>
          </cell>
        </row>
        <row r="11108">
          <cell r="A11108" t="str">
            <v>SINAPI-I 1586</v>
          </cell>
        </row>
        <row r="11109">
          <cell r="A11109" t="str">
            <v>SINAPI-I 11839</v>
          </cell>
        </row>
        <row r="11110">
          <cell r="A11110" t="str">
            <v>SINAPI-I 1587</v>
          </cell>
        </row>
        <row r="11111">
          <cell r="A11111" t="str">
            <v>SINAPI-I 1545</v>
          </cell>
        </row>
        <row r="11112">
          <cell r="A11112" t="str">
            <v>SINAPI-I 1588</v>
          </cell>
        </row>
        <row r="11113">
          <cell r="A11113" t="str">
            <v>SINAPI-I 1535</v>
          </cell>
        </row>
        <row r="11114">
          <cell r="A11114" t="str">
            <v>SINAPI-I 1589</v>
          </cell>
        </row>
        <row r="11115">
          <cell r="A11115" t="str">
            <v>SINAPI-I 1546</v>
          </cell>
        </row>
        <row r="11116">
          <cell r="A11116" t="str">
            <v>SINAPI-I 1590</v>
          </cell>
        </row>
        <row r="11117">
          <cell r="A11117" t="str">
            <v>SINAPI-I 1542</v>
          </cell>
        </row>
        <row r="11118">
          <cell r="A11118" t="str">
            <v>SINAPI-I 38415</v>
          </cell>
        </row>
        <row r="11119">
          <cell r="A11119" t="str">
            <v>SINAPI-I 38414</v>
          </cell>
        </row>
        <row r="11120">
          <cell r="A11120" t="str">
            <v>SINAPI-I 38128</v>
          </cell>
        </row>
        <row r="11121">
          <cell r="A11121" t="str">
            <v>SINAPI-I 7253</v>
          </cell>
        </row>
        <row r="11122">
          <cell r="A11122" t="str">
            <v>SINAPI-I 4806</v>
          </cell>
        </row>
        <row r="11123">
          <cell r="A11123" t="str">
            <v>SINAPI-I 34401</v>
          </cell>
        </row>
        <row r="11124">
          <cell r="A11124" t="str">
            <v>SINAPI-I 7258</v>
          </cell>
        </row>
        <row r="11125">
          <cell r="A11125" t="str">
            <v>SINAPI-I 7260</v>
          </cell>
        </row>
        <row r="11126">
          <cell r="A11126" t="str">
            <v>SINAPI-I 7256</v>
          </cell>
        </row>
        <row r="11127">
          <cell r="A11127" t="str">
            <v>SINAPI-I 34400</v>
          </cell>
        </row>
        <row r="11128">
          <cell r="A11128" t="str">
            <v>SINAPI-I 10617</v>
          </cell>
        </row>
        <row r="11129">
          <cell r="A11129" t="str">
            <v>SINAPI-I 7274</v>
          </cell>
        </row>
        <row r="11130">
          <cell r="A11130" t="str">
            <v>SINAPI-I 11663</v>
          </cell>
        </row>
        <row r="11131">
          <cell r="A11131" t="str">
            <v>SINAPI-I 38121</v>
          </cell>
        </row>
        <row r="11132">
          <cell r="A11132" t="str">
            <v>SINAPI-I 7343</v>
          </cell>
        </row>
        <row r="11133">
          <cell r="A11133" t="str">
            <v>SINAPI-I 7287</v>
          </cell>
        </row>
        <row r="11134">
          <cell r="A11134" t="str">
            <v>SINAPI-I 7350</v>
          </cell>
        </row>
        <row r="11135">
          <cell r="A11135" t="str">
            <v>SINAPI-I 7348</v>
          </cell>
        </row>
        <row r="11136">
          <cell r="A11136" t="str">
            <v>SINAPI-I 7347</v>
          </cell>
        </row>
        <row r="11137">
          <cell r="A11137" t="str">
            <v>SINAPI-I 7355</v>
          </cell>
        </row>
        <row r="11138">
          <cell r="A11138" t="str">
            <v>SINAPI-I 7356</v>
          </cell>
        </row>
        <row r="11139">
          <cell r="A11139" t="str">
            <v>SINAPI-I 7313</v>
          </cell>
        </row>
        <row r="11140">
          <cell r="A11140" t="str">
            <v>SINAPI-I 7319</v>
          </cell>
        </row>
        <row r="11141">
          <cell r="A11141" t="str">
            <v>SINAPI-I 38119</v>
          </cell>
        </row>
        <row r="11142">
          <cell r="A11142" t="str">
            <v>SINAPI-I 7314</v>
          </cell>
        </row>
        <row r="11143">
          <cell r="A11143" t="str">
            <v>SINAPI-I 38131</v>
          </cell>
        </row>
        <row r="11144">
          <cell r="A11144" t="str">
            <v>SINAPI-I 7304</v>
          </cell>
        </row>
        <row r="11145">
          <cell r="A11145" t="str">
            <v>SINAPI-I 7293</v>
          </cell>
        </row>
        <row r="11146">
          <cell r="A11146" t="str">
            <v>SINAPI-I 7311</v>
          </cell>
        </row>
        <row r="11147">
          <cell r="A11147" t="str">
            <v>SINAPI-I 7292</v>
          </cell>
        </row>
        <row r="11148">
          <cell r="A11148" t="str">
            <v>SINAPI-I 7288</v>
          </cell>
        </row>
        <row r="11149">
          <cell r="A11149" t="str">
            <v>SINAPI-I 35693</v>
          </cell>
        </row>
        <row r="11150">
          <cell r="A11150" t="str">
            <v>SINAPI-I 35692</v>
          </cell>
        </row>
        <row r="11151">
          <cell r="A11151" t="str">
            <v>SINAPI-I 7344</v>
          </cell>
        </row>
        <row r="11152">
          <cell r="A11152" t="str">
            <v>SINAPI-I 7345</v>
          </cell>
        </row>
        <row r="11153">
          <cell r="A11153" t="str">
            <v>SINAPI-I 35691</v>
          </cell>
        </row>
        <row r="11154">
          <cell r="A11154" t="str">
            <v>SINAPI-I 7342</v>
          </cell>
        </row>
        <row r="11155">
          <cell r="A11155" t="str">
            <v>SINAPI-I 7306</v>
          </cell>
        </row>
        <row r="11156">
          <cell r="A11156" t="str">
            <v>SINAPI-I 154</v>
          </cell>
        </row>
        <row r="11157">
          <cell r="A11157" t="str">
            <v>SINAPI-I 39574</v>
          </cell>
        </row>
        <row r="11158">
          <cell r="A11158" t="str">
            <v>SINAPI-I 11060</v>
          </cell>
        </row>
        <row r="11159">
          <cell r="A11159" t="str">
            <v>SINAPI-I 37401</v>
          </cell>
        </row>
        <row r="11160">
          <cell r="A11160" t="str">
            <v>SINAPI-I 7525</v>
          </cell>
        </row>
        <row r="11161">
          <cell r="A11161" t="str">
            <v>SINAPI-I 7524</v>
          </cell>
        </row>
        <row r="11162">
          <cell r="A11162" t="str">
            <v>SINAPI-I 38105</v>
          </cell>
        </row>
        <row r="11163">
          <cell r="A11163" t="str">
            <v>SINAPI-I 38084</v>
          </cell>
        </row>
        <row r="11164">
          <cell r="A11164" t="str">
            <v>SINAPI-I 38103</v>
          </cell>
        </row>
        <row r="11165">
          <cell r="A11165" t="str">
            <v>SINAPI-I 38082</v>
          </cell>
        </row>
        <row r="11166">
          <cell r="A11166" t="str">
            <v>SINAPI-I 38104</v>
          </cell>
        </row>
        <row r="11167">
          <cell r="A11167" t="str">
            <v>SINAPI-I 38083</v>
          </cell>
        </row>
        <row r="11168">
          <cell r="A11168" t="str">
            <v>SINAPI-I 38101</v>
          </cell>
        </row>
        <row r="11169">
          <cell r="A11169" t="str">
            <v>SINAPI-I 7528</v>
          </cell>
        </row>
        <row r="11170">
          <cell r="A11170" t="str">
            <v>SINAPI-I 12147</v>
          </cell>
        </row>
        <row r="11171">
          <cell r="A11171" t="str">
            <v>SINAPI-I 38075</v>
          </cell>
        </row>
        <row r="11172">
          <cell r="A11172" t="str">
            <v>SINAPI-I 38102</v>
          </cell>
        </row>
        <row r="11173">
          <cell r="A11173" t="str">
            <v>SINAPI-I 38076</v>
          </cell>
        </row>
        <row r="11174">
          <cell r="A11174" t="str">
            <v>SINAPI-I 7592</v>
          </cell>
        </row>
        <row r="11175">
          <cell r="A11175" t="str">
            <v>SINAPI-I 40820</v>
          </cell>
        </row>
        <row r="11176">
          <cell r="A11176" t="str">
            <v>SINAPI-I 11762</v>
          </cell>
        </row>
        <row r="11177">
          <cell r="A11177" t="str">
            <v>SINAPI-I 13418</v>
          </cell>
        </row>
        <row r="11178">
          <cell r="A11178" t="str">
            <v>SINAPI-I 13984</v>
          </cell>
        </row>
        <row r="11179">
          <cell r="A11179" t="str">
            <v>SINAPI-I 11772</v>
          </cell>
        </row>
        <row r="11180">
          <cell r="A11180" t="str">
            <v>SINAPI-I 36795</v>
          </cell>
        </row>
        <row r="11181">
          <cell r="A11181" t="str">
            <v>SINAPI-I 36796</v>
          </cell>
        </row>
        <row r="11182">
          <cell r="A11182" t="str">
            <v>SINAPI-I 36791</v>
          </cell>
        </row>
        <row r="11183">
          <cell r="A11183" t="str">
            <v>SINAPI-I 13415</v>
          </cell>
        </row>
        <row r="11184">
          <cell r="A11184" t="str">
            <v>SINAPI-I 36792</v>
          </cell>
        </row>
        <row r="11185">
          <cell r="A11185" t="str">
            <v>SINAPI-I 11773</v>
          </cell>
        </row>
        <row r="11186">
          <cell r="A11186" t="str">
            <v>SINAPI-I 11775</v>
          </cell>
        </row>
        <row r="11187">
          <cell r="A11187" t="str">
            <v>SINAPI-I 13983</v>
          </cell>
        </row>
        <row r="11188">
          <cell r="A11188" t="str">
            <v>SINAPI-I 13416</v>
          </cell>
        </row>
        <row r="11189">
          <cell r="A11189" t="str">
            <v>SINAPI-I 13417</v>
          </cell>
        </row>
        <row r="11190">
          <cell r="A11190" t="str">
            <v>SINAPI-I 7604</v>
          </cell>
        </row>
        <row r="11191">
          <cell r="A11191" t="str">
            <v>SINAPI-I 11763</v>
          </cell>
        </row>
        <row r="11192">
          <cell r="A11192" t="str">
            <v>SINAPI-I 11764</v>
          </cell>
        </row>
        <row r="11193">
          <cell r="A11193" t="str">
            <v>SINAPI-I 11829</v>
          </cell>
        </row>
        <row r="11194">
          <cell r="A11194" t="str">
            <v>SINAPI-I 11825</v>
          </cell>
        </row>
        <row r="11195">
          <cell r="A11195" t="str">
            <v>SINAPI-I 11767</v>
          </cell>
        </row>
        <row r="11196">
          <cell r="A11196" t="str">
            <v>SINAPI-I 11830</v>
          </cell>
        </row>
        <row r="11197">
          <cell r="A11197" t="str">
            <v>SINAPI-I 11766</v>
          </cell>
        </row>
        <row r="11198">
          <cell r="A11198" t="str">
            <v>SINAPI-I 11765</v>
          </cell>
        </row>
        <row r="11199">
          <cell r="A11199" t="str">
            <v>SINAPI-I 11824</v>
          </cell>
        </row>
        <row r="11200">
          <cell r="A11200" t="str">
            <v>SINAPI-I 11777</v>
          </cell>
        </row>
        <row r="11201">
          <cell r="A11201" t="str">
            <v>SINAPI-I 7602</v>
          </cell>
        </row>
        <row r="11202">
          <cell r="A11202" t="str">
            <v>SINAPI-I 7603</v>
          </cell>
        </row>
        <row r="11203">
          <cell r="A11203" t="str">
            <v>SINAPI-I 11826</v>
          </cell>
        </row>
        <row r="11204">
          <cell r="A11204" t="str">
            <v>SINAPI-I 7606</v>
          </cell>
        </row>
        <row r="11205">
          <cell r="A11205" t="str">
            <v>SINAPI-I 40329</v>
          </cell>
        </row>
        <row r="11206">
          <cell r="A11206" t="str">
            <v>SINAPI-I 11823</v>
          </cell>
        </row>
        <row r="11207">
          <cell r="A11207" t="str">
            <v>SINAPI-I 11822</v>
          </cell>
        </row>
        <row r="11208">
          <cell r="A11208" t="str">
            <v>SINAPI-I 11831</v>
          </cell>
        </row>
        <row r="11209">
          <cell r="A11209" t="str">
            <v>SINAPI-I 7613</v>
          </cell>
        </row>
        <row r="11210">
          <cell r="A11210" t="str">
            <v>SINAPI-I 7619</v>
          </cell>
        </row>
        <row r="11211">
          <cell r="A11211" t="str">
            <v>SINAPI-I 12076</v>
          </cell>
        </row>
        <row r="11212">
          <cell r="A11212" t="str">
            <v>SINAPI-I 7614</v>
          </cell>
        </row>
        <row r="11213">
          <cell r="A11213" t="str">
            <v>SINAPI-I 7618</v>
          </cell>
        </row>
        <row r="11214">
          <cell r="A11214" t="str">
            <v>SINAPI-I 7620</v>
          </cell>
        </row>
        <row r="11215">
          <cell r="A11215" t="str">
            <v>SINAPI-I 7610</v>
          </cell>
        </row>
        <row r="11216">
          <cell r="A11216" t="str">
            <v>SINAPI-I 7615</v>
          </cell>
        </row>
        <row r="11217">
          <cell r="A11217" t="str">
            <v>SINAPI-I 7617</v>
          </cell>
        </row>
        <row r="11218">
          <cell r="A11218" t="str">
            <v>SINAPI-I 7616</v>
          </cell>
        </row>
        <row r="11219">
          <cell r="A11219" t="str">
            <v>SINAPI-I 7611</v>
          </cell>
        </row>
        <row r="11220">
          <cell r="A11220" t="str">
            <v>SINAPI-I 7612</v>
          </cell>
        </row>
        <row r="11221">
          <cell r="A11221" t="str">
            <v>SINAPI-I 37371</v>
          </cell>
        </row>
        <row r="11222">
          <cell r="A11222" t="str">
            <v>SINAPI-I 40861</v>
          </cell>
        </row>
        <row r="11223">
          <cell r="A11223" t="str">
            <v>SINAPI-I 36510</v>
          </cell>
        </row>
        <row r="11224">
          <cell r="A11224" t="str">
            <v>SINAPI-I 25020</v>
          </cell>
        </row>
        <row r="11225">
          <cell r="A11225" t="str">
            <v>SINAPI-I 7622</v>
          </cell>
        </row>
        <row r="11226">
          <cell r="A11226" t="str">
            <v>SINAPI-I 7624</v>
          </cell>
        </row>
        <row r="11227">
          <cell r="A11227" t="str">
            <v>SINAPI-I 7625</v>
          </cell>
        </row>
        <row r="11228">
          <cell r="A11228" t="str">
            <v>SINAPI-I 7623</v>
          </cell>
        </row>
        <row r="11229">
          <cell r="A11229" t="str">
            <v>SINAPI-I 36508</v>
          </cell>
        </row>
        <row r="11230">
          <cell r="A11230" t="str">
            <v>SINAPI-I 36509</v>
          </cell>
        </row>
        <row r="11231">
          <cell r="A11231" t="str">
            <v>SINAPI-I 13238</v>
          </cell>
        </row>
        <row r="11232">
          <cell r="A11232" t="str">
            <v>SINAPI-I 36511</v>
          </cell>
        </row>
        <row r="11233">
          <cell r="A11233" t="str">
            <v>SINAPI-I 36515</v>
          </cell>
        </row>
        <row r="11234">
          <cell r="A11234" t="str">
            <v>SINAPI-I 10598</v>
          </cell>
        </row>
        <row r="11235">
          <cell r="A11235" t="str">
            <v>SINAPI-I 7640</v>
          </cell>
        </row>
        <row r="11236">
          <cell r="A11236" t="str">
            <v>SINAPI-I 36513</v>
          </cell>
        </row>
        <row r="11237">
          <cell r="A11237" t="str">
            <v>SINAPI-I 36514</v>
          </cell>
        </row>
        <row r="11238">
          <cell r="A11238" t="str">
            <v>SINAPI-I 36149</v>
          </cell>
        </row>
        <row r="11239">
          <cell r="A11239" t="str">
            <v>SINAPI-I 43066</v>
          </cell>
        </row>
        <row r="11240">
          <cell r="A11240" t="str">
            <v>SINAPI-I 11581</v>
          </cell>
        </row>
        <row r="11241">
          <cell r="A11241" t="str">
            <v>SINAPI-I 11580</v>
          </cell>
        </row>
        <row r="11242">
          <cell r="A11242" t="str">
            <v>SINAPI-I 38177</v>
          </cell>
        </row>
        <row r="11243">
          <cell r="A11243" t="str">
            <v>SINAPI-I 10743</v>
          </cell>
        </row>
        <row r="11244">
          <cell r="A11244" t="str">
            <v>SINAPI-I 39848</v>
          </cell>
        </row>
        <row r="11245">
          <cell r="A11245" t="str">
            <v>SINAPI-I 20999</v>
          </cell>
        </row>
        <row r="11246">
          <cell r="A11246" t="str">
            <v>SINAPI-I 21001</v>
          </cell>
        </row>
        <row r="11247">
          <cell r="A11247" t="str">
            <v>SINAPI-I 21003</v>
          </cell>
        </row>
        <row r="11248">
          <cell r="A11248" t="str">
            <v>SINAPI-I 21006</v>
          </cell>
        </row>
        <row r="11249">
          <cell r="A11249" t="str">
            <v>SINAPI-I 21019</v>
          </cell>
        </row>
        <row r="11250">
          <cell r="A11250" t="str">
            <v>SINAPI-I 21021</v>
          </cell>
        </row>
        <row r="11251">
          <cell r="A11251" t="str">
            <v>SINAPI-I 21024</v>
          </cell>
        </row>
        <row r="11252">
          <cell r="A11252" t="str">
            <v>SINAPI-I 40624</v>
          </cell>
        </row>
        <row r="11253">
          <cell r="A11253" t="str">
            <v>SINAPI-I 13127</v>
          </cell>
        </row>
        <row r="11254">
          <cell r="A11254" t="str">
            <v>SINAPI-I 13137</v>
          </cell>
        </row>
        <row r="11255">
          <cell r="A11255" t="str">
            <v>SINAPI-I 20989</v>
          </cell>
        </row>
        <row r="11256">
          <cell r="A11256" t="str">
            <v>SINAPI-I 21147</v>
          </cell>
        </row>
        <row r="11257">
          <cell r="A11257" t="str">
            <v>SINAPI-I 21148</v>
          </cell>
        </row>
        <row r="11258">
          <cell r="A11258" t="str">
            <v>SINAPI-I 20984</v>
          </cell>
        </row>
        <row r="11259">
          <cell r="A11259" t="str">
            <v>SINAPI-I 13042</v>
          </cell>
        </row>
        <row r="11260">
          <cell r="A11260" t="str">
            <v>SINAPI-I 21150</v>
          </cell>
        </row>
        <row r="11261">
          <cell r="A11261" t="str">
            <v>SINAPI-I 13141</v>
          </cell>
        </row>
        <row r="11262">
          <cell r="A11262" t="str">
            <v>SINAPI-I 21151</v>
          </cell>
        </row>
        <row r="11263">
          <cell r="A11263" t="str">
            <v>SINAPI-I 13142</v>
          </cell>
        </row>
        <row r="11264">
          <cell r="A11264" t="str">
            <v>SINAPI-I 20994</v>
          </cell>
        </row>
        <row r="11265">
          <cell r="A11265" t="str">
            <v>SINAPI-I 7672</v>
          </cell>
        </row>
        <row r="11266">
          <cell r="A11266" t="str">
            <v>SINAPI-I 20995</v>
          </cell>
        </row>
        <row r="11267">
          <cell r="A11267" t="str">
            <v>SINAPI-I 7690</v>
          </cell>
        </row>
        <row r="11268">
          <cell r="A11268" t="str">
            <v>SINAPI-I 20980</v>
          </cell>
        </row>
        <row r="11269">
          <cell r="A11269" t="str">
            <v>SINAPI-I 7661</v>
          </cell>
        </row>
        <row r="11270">
          <cell r="A11270" t="str">
            <v>SINAPI-I 21016</v>
          </cell>
        </row>
        <row r="11271">
          <cell r="A11271" t="str">
            <v>SINAPI-I 21008</v>
          </cell>
        </row>
        <row r="11272">
          <cell r="A11272" t="str">
            <v>SINAPI-I 21009</v>
          </cell>
        </row>
        <row r="11273">
          <cell r="A11273" t="str">
            <v>SINAPI-I 21010</v>
          </cell>
        </row>
        <row r="11274">
          <cell r="A11274" t="str">
            <v>SINAPI-I 21011</v>
          </cell>
        </row>
        <row r="11275">
          <cell r="A11275" t="str">
            <v>SINAPI-I 21012</v>
          </cell>
        </row>
        <row r="11276">
          <cell r="A11276" t="str">
            <v>SINAPI-I 21013</v>
          </cell>
        </row>
        <row r="11277">
          <cell r="A11277" t="str">
            <v>SINAPI-I 21014</v>
          </cell>
        </row>
        <row r="11278">
          <cell r="A11278" t="str">
            <v>SINAPI-I 21015</v>
          </cell>
        </row>
        <row r="11279">
          <cell r="A11279" t="str">
            <v>SINAPI-I 7697</v>
          </cell>
        </row>
        <row r="11280">
          <cell r="A11280" t="str">
            <v>SINAPI-I 7698</v>
          </cell>
        </row>
        <row r="11281">
          <cell r="A11281" t="str">
            <v>SINAPI-I 7691</v>
          </cell>
        </row>
        <row r="11282">
          <cell r="A11282" t="str">
            <v>SINAPI-I 40626</v>
          </cell>
        </row>
        <row r="11283">
          <cell r="A11283" t="str">
            <v>SINAPI-I 7701</v>
          </cell>
        </row>
        <row r="11284">
          <cell r="A11284" t="str">
            <v>SINAPI-I 7696</v>
          </cell>
        </row>
        <row r="11285">
          <cell r="A11285" t="str">
            <v>SINAPI-I 7700</v>
          </cell>
        </row>
        <row r="11286">
          <cell r="A11286" t="str">
            <v>SINAPI-I 7694</v>
          </cell>
        </row>
        <row r="11287">
          <cell r="A11287" t="str">
            <v>SINAPI-I 7693</v>
          </cell>
        </row>
        <row r="11288">
          <cell r="A11288" t="str">
            <v>SINAPI-I 7692</v>
          </cell>
        </row>
        <row r="11289">
          <cell r="A11289" t="str">
            <v>SINAPI-I 7695</v>
          </cell>
        </row>
        <row r="11290">
          <cell r="A11290" t="str">
            <v>SINAPI-I 13356</v>
          </cell>
        </row>
        <row r="11291">
          <cell r="A11291" t="str">
            <v>SINAPI-I 36365</v>
          </cell>
        </row>
        <row r="11292">
          <cell r="A11292" t="str">
            <v>SINAPI-I 41930</v>
          </cell>
        </row>
        <row r="11293">
          <cell r="A11293" t="str">
            <v>SINAPI-I 41931</v>
          </cell>
        </row>
        <row r="11294">
          <cell r="A11294" t="str">
            <v>SINAPI-I 41932</v>
          </cell>
        </row>
        <row r="11295">
          <cell r="A11295" t="str">
            <v>SINAPI-I 41933</v>
          </cell>
        </row>
        <row r="11296">
          <cell r="A11296" t="str">
            <v>SINAPI-I 41934</v>
          </cell>
        </row>
        <row r="11297">
          <cell r="A11297" t="str">
            <v>SINAPI-I 41936</v>
          </cell>
        </row>
        <row r="11298">
          <cell r="A11298" t="str">
            <v>SINAPI-I 7720</v>
          </cell>
        </row>
        <row r="11299">
          <cell r="A11299" t="str">
            <v>SINAPI-I 40335</v>
          </cell>
        </row>
        <row r="11300">
          <cell r="A11300" t="str">
            <v>SINAPI-I 7740</v>
          </cell>
        </row>
        <row r="11301">
          <cell r="A11301" t="str">
            <v>SINAPI-I 7741</v>
          </cell>
        </row>
        <row r="11302">
          <cell r="A11302" t="str">
            <v>SINAPI-I 7774</v>
          </cell>
        </row>
        <row r="11303">
          <cell r="A11303" t="str">
            <v>SINAPI-I 7744</v>
          </cell>
        </row>
        <row r="11304">
          <cell r="A11304" t="str">
            <v>SINAPI-I 7773</v>
          </cell>
        </row>
        <row r="11305">
          <cell r="A11305" t="str">
            <v>SINAPI-I 7754</v>
          </cell>
        </row>
        <row r="11306">
          <cell r="A11306" t="str">
            <v>SINAPI-I 7735</v>
          </cell>
        </row>
        <row r="11307">
          <cell r="A11307" t="str">
            <v>SINAPI-I 7755</v>
          </cell>
        </row>
        <row r="11308">
          <cell r="A11308" t="str">
            <v>SINAPI-I 7776</v>
          </cell>
        </row>
        <row r="11309">
          <cell r="A11309" t="str">
            <v>SINAPI-I 7743</v>
          </cell>
        </row>
        <row r="11310">
          <cell r="A11310" t="str">
            <v>SINAPI-I 7733</v>
          </cell>
        </row>
        <row r="11311">
          <cell r="A11311" t="str">
            <v>SINAPI-I 7775</v>
          </cell>
        </row>
        <row r="11312">
          <cell r="A11312" t="str">
            <v>SINAPI-I 7734</v>
          </cell>
        </row>
        <row r="11313">
          <cell r="A11313" t="str">
            <v>SINAPI-I 7753</v>
          </cell>
        </row>
        <row r="11314">
          <cell r="A11314" t="str">
            <v>SINAPI-I 13256</v>
          </cell>
        </row>
        <row r="11315">
          <cell r="A11315" t="str">
            <v>SINAPI-I 7757</v>
          </cell>
        </row>
        <row r="11316">
          <cell r="A11316" t="str">
            <v>SINAPI-I 7758</v>
          </cell>
        </row>
        <row r="11317">
          <cell r="A11317" t="str">
            <v>SINAPI-I 7759</v>
          </cell>
        </row>
        <row r="11318">
          <cell r="A11318" t="str">
            <v>SINAPI-I 40334</v>
          </cell>
        </row>
        <row r="11319">
          <cell r="A11319" t="str">
            <v>SINAPI-I 7745</v>
          </cell>
        </row>
        <row r="11320">
          <cell r="A11320" t="str">
            <v>SINAPI-I 7714</v>
          </cell>
        </row>
        <row r="11321">
          <cell r="A11321" t="str">
            <v>SINAPI-I 7725</v>
          </cell>
        </row>
        <row r="11322">
          <cell r="A11322" t="str">
            <v>SINAPI-I 7742</v>
          </cell>
        </row>
        <row r="11323">
          <cell r="A11323" t="str">
            <v>SINAPI-I 7750</v>
          </cell>
        </row>
        <row r="11324">
          <cell r="A11324" t="str">
            <v>SINAPI-I 7756</v>
          </cell>
        </row>
        <row r="11325">
          <cell r="A11325" t="str">
            <v>SINAPI-I 7765</v>
          </cell>
        </row>
        <row r="11326">
          <cell r="A11326" t="str">
            <v>SINAPI-I 12569</v>
          </cell>
        </row>
        <row r="11327">
          <cell r="A11327" t="str">
            <v>SINAPI-I 7766</v>
          </cell>
        </row>
        <row r="11328">
          <cell r="A11328" t="str">
            <v>SINAPI-I 7767</v>
          </cell>
        </row>
        <row r="11329">
          <cell r="A11329" t="str">
            <v>SINAPI-I 7727</v>
          </cell>
        </row>
        <row r="11330">
          <cell r="A11330" t="str">
            <v>SINAPI-I 7760</v>
          </cell>
        </row>
        <row r="11331">
          <cell r="A11331" t="str">
            <v>SINAPI-I 7761</v>
          </cell>
        </row>
        <row r="11332">
          <cell r="A11332" t="str">
            <v>SINAPI-I 7752</v>
          </cell>
        </row>
        <row r="11333">
          <cell r="A11333" t="str">
            <v>SINAPI-I 7762</v>
          </cell>
        </row>
        <row r="11334">
          <cell r="A11334" t="str">
            <v>SINAPI-I 7722</v>
          </cell>
        </row>
        <row r="11335">
          <cell r="A11335" t="str">
            <v>SINAPI-I 7763</v>
          </cell>
        </row>
        <row r="11336">
          <cell r="A11336" t="str">
            <v>SINAPI-I 7764</v>
          </cell>
        </row>
        <row r="11337">
          <cell r="A11337" t="str">
            <v>SINAPI-I 12572</v>
          </cell>
        </row>
        <row r="11338">
          <cell r="A11338" t="str">
            <v>SINAPI-I 12573</v>
          </cell>
        </row>
        <row r="11339">
          <cell r="A11339" t="str">
            <v>SINAPI-I 12574</v>
          </cell>
        </row>
        <row r="11340">
          <cell r="A11340" t="str">
            <v>SINAPI-I 12575</v>
          </cell>
        </row>
        <row r="11341">
          <cell r="A11341" t="str">
            <v>SINAPI-I 12576</v>
          </cell>
        </row>
        <row r="11342">
          <cell r="A11342" t="str">
            <v>SINAPI-I 12577</v>
          </cell>
        </row>
        <row r="11343">
          <cell r="A11343" t="str">
            <v>SINAPI-I 12578</v>
          </cell>
        </row>
        <row r="11344">
          <cell r="A11344" t="str">
            <v>SINAPI-I 12579</v>
          </cell>
        </row>
        <row r="11345">
          <cell r="A11345" t="str">
            <v>SINAPI-I 12580</v>
          </cell>
        </row>
        <row r="11346">
          <cell r="A11346" t="str">
            <v>SINAPI-I 12581</v>
          </cell>
        </row>
        <row r="11347">
          <cell r="A11347" t="str">
            <v>SINAPI-I 41785</v>
          </cell>
        </row>
        <row r="11348">
          <cell r="A11348" t="str">
            <v>SINAPI-I 41781</v>
          </cell>
        </row>
        <row r="11349">
          <cell r="A11349" t="str">
            <v>SINAPI-I 41783</v>
          </cell>
        </row>
        <row r="11350">
          <cell r="A11350" t="str">
            <v>SINAPI-I 41786</v>
          </cell>
        </row>
        <row r="11351">
          <cell r="A11351" t="str">
            <v>SINAPI-I 41779</v>
          </cell>
        </row>
        <row r="11352">
          <cell r="A11352" t="str">
            <v>SINAPI-I 41780</v>
          </cell>
        </row>
        <row r="11353">
          <cell r="A11353" t="str">
            <v>SINAPI-I 41782</v>
          </cell>
        </row>
        <row r="11354">
          <cell r="A11354" t="str">
            <v>SINAPI-I 38130</v>
          </cell>
        </row>
        <row r="11355">
          <cell r="A11355" t="str">
            <v>SINAPI-I 21123</v>
          </cell>
        </row>
        <row r="11356">
          <cell r="A11356" t="str">
            <v>SINAPI-I 21124</v>
          </cell>
        </row>
        <row r="11357">
          <cell r="A11357" t="str">
            <v>SINAPI-I 21125</v>
          </cell>
        </row>
        <row r="11358">
          <cell r="A11358" t="str">
            <v>SINAPI-I 38028</v>
          </cell>
        </row>
        <row r="11359">
          <cell r="A11359" t="str">
            <v>SINAPI-I 38029</v>
          </cell>
        </row>
        <row r="11360">
          <cell r="A11360" t="str">
            <v>SINAPI-I 38030</v>
          </cell>
        </row>
        <row r="11361">
          <cell r="A11361" t="str">
            <v>SINAPI-I 38031</v>
          </cell>
        </row>
        <row r="11362">
          <cell r="A11362" t="str">
            <v>SINAPI-I 39735</v>
          </cell>
        </row>
        <row r="11363">
          <cell r="A11363" t="str">
            <v>SINAPI-I 39734</v>
          </cell>
        </row>
        <row r="11364">
          <cell r="A11364" t="str">
            <v>SINAPI-I 39736</v>
          </cell>
        </row>
        <row r="11365">
          <cell r="A11365" t="str">
            <v>SINAPI-I 39737</v>
          </cell>
        </row>
        <row r="11366">
          <cell r="A11366" t="str">
            <v>SINAPI-I 39738</v>
          </cell>
        </row>
        <row r="11367">
          <cell r="A11367" t="str">
            <v>SINAPI-I 39739</v>
          </cell>
        </row>
        <row r="11368">
          <cell r="A11368" t="str">
            <v>SINAPI-I 39733</v>
          </cell>
        </row>
        <row r="11369">
          <cell r="A11369" t="str">
            <v>SINAPI-I 39854</v>
          </cell>
        </row>
        <row r="11370">
          <cell r="A11370" t="str">
            <v>SINAPI-I 39740</v>
          </cell>
        </row>
        <row r="11371">
          <cell r="A11371" t="str">
            <v>SINAPI-I 39741</v>
          </cell>
        </row>
        <row r="11372">
          <cell r="A11372" t="str">
            <v>SINAPI-I 39853</v>
          </cell>
        </row>
        <row r="11373">
          <cell r="A11373" t="str">
            <v>SINAPI-I 39742</v>
          </cell>
        </row>
        <row r="11374">
          <cell r="A11374" t="str">
            <v>SINAPI-I 39749</v>
          </cell>
        </row>
        <row r="11375">
          <cell r="A11375" t="str">
            <v>SINAPI-I 39751</v>
          </cell>
        </row>
        <row r="11376">
          <cell r="A11376" t="str">
            <v>SINAPI-I 39750</v>
          </cell>
        </row>
        <row r="11377">
          <cell r="A11377" t="str">
            <v>SINAPI-I 39747</v>
          </cell>
        </row>
        <row r="11378">
          <cell r="A11378" t="str">
            <v>SINAPI-I 39753</v>
          </cell>
        </row>
        <row r="11379">
          <cell r="A11379" t="str">
            <v>SINAPI-I 39754</v>
          </cell>
        </row>
        <row r="11380">
          <cell r="A11380" t="str">
            <v>SINAPI-I 39748</v>
          </cell>
        </row>
        <row r="11381">
          <cell r="A11381" t="str">
            <v>SINAPI-I 39755</v>
          </cell>
        </row>
        <row r="11382">
          <cell r="A11382" t="str">
            <v>SINAPI-I 12742</v>
          </cell>
        </row>
        <row r="11383">
          <cell r="A11383" t="str">
            <v>SINAPI-I 12713</v>
          </cell>
        </row>
        <row r="11384">
          <cell r="A11384" t="str">
            <v>SINAPI-I 12743</v>
          </cell>
        </row>
        <row r="11385">
          <cell r="A11385" t="str">
            <v>SINAPI-I 12744</v>
          </cell>
        </row>
        <row r="11386">
          <cell r="A11386" t="str">
            <v>SINAPI-I 12745</v>
          </cell>
        </row>
        <row r="11387">
          <cell r="A11387" t="str">
            <v>SINAPI-I 12746</v>
          </cell>
        </row>
        <row r="11388">
          <cell r="A11388" t="str">
            <v>SINAPI-I 12747</v>
          </cell>
        </row>
        <row r="11389">
          <cell r="A11389" t="str">
            <v>SINAPI-I 12748</v>
          </cell>
        </row>
        <row r="11390">
          <cell r="A11390" t="str">
            <v>SINAPI-I 12749</v>
          </cell>
        </row>
        <row r="11391">
          <cell r="A11391" t="str">
            <v>SINAPI-I 39726</v>
          </cell>
        </row>
        <row r="11392">
          <cell r="A11392" t="str">
            <v>SINAPI-I 39728</v>
          </cell>
        </row>
        <row r="11393">
          <cell r="A11393" t="str">
            <v>SINAPI-I 39727</v>
          </cell>
        </row>
        <row r="11394">
          <cell r="A11394" t="str">
            <v>SINAPI-I 39724</v>
          </cell>
        </row>
        <row r="11395">
          <cell r="A11395" t="str">
            <v>SINAPI-I 39729</v>
          </cell>
        </row>
        <row r="11396">
          <cell r="A11396" t="str">
            <v>SINAPI-I 39730</v>
          </cell>
        </row>
        <row r="11397">
          <cell r="A11397" t="str">
            <v>SINAPI-I 39731</v>
          </cell>
        </row>
        <row r="11398">
          <cell r="A11398" t="str">
            <v>SINAPI-I 39725</v>
          </cell>
        </row>
        <row r="11399">
          <cell r="A11399" t="str">
            <v>SINAPI-I 39732</v>
          </cell>
        </row>
        <row r="11400">
          <cell r="A11400" t="str">
            <v>SINAPI-I 39660</v>
          </cell>
        </row>
        <row r="11401">
          <cell r="A11401" t="str">
            <v>SINAPI-I 39662</v>
          </cell>
        </row>
        <row r="11402">
          <cell r="A11402" t="str">
            <v>SINAPI-I 39661</v>
          </cell>
        </row>
        <row r="11403">
          <cell r="A11403" t="str">
            <v>SINAPI-I 39666</v>
          </cell>
        </row>
        <row r="11404">
          <cell r="A11404" t="str">
            <v>SINAPI-I 39664</v>
          </cell>
        </row>
        <row r="11405">
          <cell r="A11405" t="str">
            <v>SINAPI-I 39663</v>
          </cell>
        </row>
        <row r="11406">
          <cell r="A11406" t="str">
            <v>SINAPI-I 39665</v>
          </cell>
        </row>
        <row r="11407">
          <cell r="A11407" t="str">
            <v>SINAPI-I 39752</v>
          </cell>
        </row>
        <row r="11408">
          <cell r="A11408" t="str">
            <v>SINAPI-I 12583</v>
          </cell>
        </row>
        <row r="11409">
          <cell r="A11409" t="str">
            <v>SINAPI-I 12584</v>
          </cell>
        </row>
        <row r="11410">
          <cell r="A11410" t="str">
            <v>SINAPI-I 13159</v>
          </cell>
        </row>
        <row r="11411">
          <cell r="A11411" t="str">
            <v>SINAPI-I 13168</v>
          </cell>
        </row>
        <row r="11412">
          <cell r="A11412" t="str">
            <v>SINAPI-I 13173</v>
          </cell>
        </row>
        <row r="11413">
          <cell r="A11413" t="str">
            <v>SINAPI-I 37449</v>
          </cell>
        </row>
        <row r="11414">
          <cell r="A11414" t="str">
            <v>SINAPI-I 37450</v>
          </cell>
        </row>
        <row r="11415">
          <cell r="A11415" t="str">
            <v>SINAPI-I 37451</v>
          </cell>
        </row>
        <row r="11416">
          <cell r="A11416" t="str">
            <v>SINAPI-I 37452</v>
          </cell>
        </row>
        <row r="11417">
          <cell r="A11417" t="str">
            <v>SINAPI-I 37453</v>
          </cell>
        </row>
        <row r="11418">
          <cell r="A11418" t="str">
            <v>SINAPI-I 7778</v>
          </cell>
        </row>
        <row r="11419">
          <cell r="A11419" t="str">
            <v>SINAPI-I 7796</v>
          </cell>
        </row>
        <row r="11420">
          <cell r="A11420" t="str">
            <v>SINAPI-I 7781</v>
          </cell>
        </row>
        <row r="11421">
          <cell r="A11421" t="str">
            <v>SINAPI-I 7795</v>
          </cell>
        </row>
        <row r="11422">
          <cell r="A11422" t="str">
            <v>SINAPI-I 7791</v>
          </cell>
        </row>
        <row r="11423">
          <cell r="A11423" t="str">
            <v>SINAPI-I 7783</v>
          </cell>
        </row>
        <row r="11424">
          <cell r="A11424" t="str">
            <v>SINAPI-I 7790</v>
          </cell>
        </row>
        <row r="11425">
          <cell r="A11425" t="str">
            <v>SINAPI-I 7785</v>
          </cell>
        </row>
        <row r="11426">
          <cell r="A11426" t="str">
            <v>SINAPI-I 7792</v>
          </cell>
        </row>
        <row r="11427">
          <cell r="A11427" t="str">
            <v>SINAPI-I 7793</v>
          </cell>
        </row>
        <row r="11428">
          <cell r="A11428" t="str">
            <v>SINAPI-I 12613</v>
          </cell>
        </row>
        <row r="11429">
          <cell r="A11429" t="str">
            <v>SINAPI-I 1031</v>
          </cell>
        </row>
        <row r="11430">
          <cell r="A11430" t="str">
            <v>SINAPI-I 39707</v>
          </cell>
        </row>
        <row r="11431">
          <cell r="A11431" t="str">
            <v>SINAPI-I 39708</v>
          </cell>
        </row>
        <row r="11432">
          <cell r="A11432" t="str">
            <v>SINAPI-I 39710</v>
          </cell>
        </row>
        <row r="11433">
          <cell r="A11433" t="str">
            <v>SINAPI-I 39709</v>
          </cell>
        </row>
        <row r="11434">
          <cell r="A11434" t="str">
            <v>SINAPI-I 39711</v>
          </cell>
        </row>
        <row r="11435">
          <cell r="A11435" t="str">
            <v>SINAPI-I 39712</v>
          </cell>
        </row>
        <row r="11436">
          <cell r="A11436" t="str">
            <v>SINAPI-I 39713</v>
          </cell>
        </row>
        <row r="11437">
          <cell r="A11437" t="str">
            <v>SINAPI-I 39714</v>
          </cell>
        </row>
        <row r="11438">
          <cell r="A11438" t="str">
            <v>SINAPI-I 39715</v>
          </cell>
        </row>
        <row r="11439">
          <cell r="A11439" t="str">
            <v>SINAPI-I 39716</v>
          </cell>
        </row>
        <row r="11440">
          <cell r="A11440" t="str">
            <v>SINAPI-I 39718</v>
          </cell>
        </row>
        <row r="11441">
          <cell r="A11441" t="str">
            <v>SINAPI-I 9813</v>
          </cell>
        </row>
        <row r="11442">
          <cell r="A11442" t="str">
            <v>SINAPI-I 9815</v>
          </cell>
        </row>
        <row r="11443">
          <cell r="A11443" t="str">
            <v>SINAPI-I 25876</v>
          </cell>
        </row>
        <row r="11444">
          <cell r="A11444" t="str">
            <v>SINAPI-I 25888</v>
          </cell>
        </row>
        <row r="11445">
          <cell r="A11445" t="str">
            <v>SINAPI-I 25874</v>
          </cell>
        </row>
        <row r="11446">
          <cell r="A11446" t="str">
            <v>SINAPI-I 25877</v>
          </cell>
        </row>
        <row r="11447">
          <cell r="A11447" t="str">
            <v>SINAPI-I 25878</v>
          </cell>
        </row>
        <row r="11448">
          <cell r="A11448" t="str">
            <v>SINAPI-I 25879</v>
          </cell>
        </row>
        <row r="11449">
          <cell r="A11449" t="str">
            <v>SINAPI-I 25887</v>
          </cell>
        </row>
        <row r="11450">
          <cell r="A11450" t="str">
            <v>SINAPI-I 25880</v>
          </cell>
        </row>
        <row r="11451">
          <cell r="A11451" t="str">
            <v>SINAPI-I 25881</v>
          </cell>
        </row>
        <row r="11452">
          <cell r="A11452" t="str">
            <v>SINAPI-I 25882</v>
          </cell>
        </row>
        <row r="11453">
          <cell r="A11453" t="str">
            <v>SINAPI-I 25883</v>
          </cell>
        </row>
        <row r="11454">
          <cell r="A11454" t="str">
            <v>SINAPI-I 25884</v>
          </cell>
        </row>
        <row r="11455">
          <cell r="A11455" t="str">
            <v>SINAPI-I 25885</v>
          </cell>
        </row>
        <row r="11456">
          <cell r="A11456" t="str">
            <v>SINAPI-I 25889</v>
          </cell>
        </row>
        <row r="11457">
          <cell r="A11457" t="str">
            <v>SINAPI-I 25886</v>
          </cell>
        </row>
        <row r="11458">
          <cell r="A11458" t="str">
            <v>SINAPI-I 25875</v>
          </cell>
        </row>
        <row r="11459">
          <cell r="A11459" t="str">
            <v>SINAPI-I 9876</v>
          </cell>
        </row>
        <row r="11460">
          <cell r="A11460" t="str">
            <v>SINAPI-I 9877</v>
          </cell>
        </row>
        <row r="11461">
          <cell r="A11461" t="str">
            <v>SINAPI-I 9878</v>
          </cell>
        </row>
        <row r="11462">
          <cell r="A11462" t="str">
            <v>SINAPI-I 9879</v>
          </cell>
        </row>
        <row r="11463">
          <cell r="A11463" t="str">
            <v>SINAPI-I 42001</v>
          </cell>
        </row>
        <row r="11464">
          <cell r="A11464" t="str">
            <v>SINAPI-I 41998</v>
          </cell>
        </row>
        <row r="11465">
          <cell r="A11465" t="str">
            <v>SINAPI-I 41999</v>
          </cell>
        </row>
        <row r="11466">
          <cell r="A11466" t="str">
            <v>SINAPI-I 42000</v>
          </cell>
        </row>
        <row r="11467">
          <cell r="A11467" t="str">
            <v>SINAPI-I 38053</v>
          </cell>
        </row>
        <row r="11468">
          <cell r="A11468" t="str">
            <v>SINAPI-I 38054</v>
          </cell>
        </row>
        <row r="11469">
          <cell r="A11469" t="str">
            <v>SINAPI-I 38052</v>
          </cell>
        </row>
        <row r="11470">
          <cell r="A11470" t="str">
            <v>SINAPI-I 38051</v>
          </cell>
        </row>
        <row r="11471">
          <cell r="A11471" t="str">
            <v>SINAPI-I 38787</v>
          </cell>
        </row>
        <row r="11472">
          <cell r="A11472" t="str">
            <v>SINAPI-I 38825</v>
          </cell>
        </row>
        <row r="11473">
          <cell r="A11473" t="str">
            <v>SINAPI-I 38826</v>
          </cell>
        </row>
        <row r="11474">
          <cell r="A11474" t="str">
            <v>SINAPI-I 38827</v>
          </cell>
        </row>
        <row r="11475">
          <cell r="A11475" t="str">
            <v>SINAPI-I 38830</v>
          </cell>
        </row>
        <row r="11476">
          <cell r="A11476" t="str">
            <v>SINAPI-I 38828</v>
          </cell>
        </row>
        <row r="11477">
          <cell r="A11477" t="str">
            <v>SINAPI-I 38829</v>
          </cell>
        </row>
        <row r="11478">
          <cell r="A11478" t="str">
            <v>SINAPI-I 38831</v>
          </cell>
        </row>
        <row r="11479">
          <cell r="A11479" t="str">
            <v>SINAPI-I 36274</v>
          </cell>
        </row>
        <row r="11480">
          <cell r="A11480" t="str">
            <v>SINAPI-I 36278</v>
          </cell>
        </row>
        <row r="11481">
          <cell r="A11481" t="str">
            <v>SINAPI-I 38977</v>
          </cell>
        </row>
        <row r="11482">
          <cell r="A11482" t="str">
            <v>SINAPI-I 38971</v>
          </cell>
        </row>
        <row r="11483">
          <cell r="A11483" t="str">
            <v>SINAPI-I 38972</v>
          </cell>
        </row>
        <row r="11484">
          <cell r="A11484" t="str">
            <v>SINAPI-I 38973</v>
          </cell>
        </row>
        <row r="11485">
          <cell r="A11485" t="str">
            <v>SINAPI-I 38974</v>
          </cell>
        </row>
        <row r="11486">
          <cell r="A11486" t="str">
            <v>SINAPI-I 38975</v>
          </cell>
        </row>
        <row r="11487">
          <cell r="A11487" t="str">
            <v>SINAPI-I 38976</v>
          </cell>
        </row>
        <row r="11488">
          <cell r="A11488" t="str">
            <v>SINAPI-I 38986</v>
          </cell>
        </row>
        <row r="11489">
          <cell r="A11489" t="str">
            <v>SINAPI-I 38978</v>
          </cell>
        </row>
        <row r="11490">
          <cell r="A11490" t="str">
            <v>SINAPI-I 38979</v>
          </cell>
        </row>
        <row r="11491">
          <cell r="A11491" t="str">
            <v>SINAPI-I 38980</v>
          </cell>
        </row>
        <row r="11492">
          <cell r="A11492" t="str">
            <v>SINAPI-I 38981</v>
          </cell>
        </row>
        <row r="11493">
          <cell r="A11493" t="str">
            <v>SINAPI-I 38982</v>
          </cell>
        </row>
        <row r="11494">
          <cell r="A11494" t="str">
            <v>SINAPI-I 38983</v>
          </cell>
        </row>
        <row r="11495">
          <cell r="A11495" t="str">
            <v>SINAPI-I 38984</v>
          </cell>
        </row>
        <row r="11496">
          <cell r="A11496" t="str">
            <v>SINAPI-I 38985</v>
          </cell>
        </row>
        <row r="11497">
          <cell r="A11497" t="str">
            <v>SINAPI-I 9836</v>
          </cell>
        </row>
        <row r="11498">
          <cell r="A11498" t="str">
            <v>SINAPI-I 20065</v>
          </cell>
        </row>
        <row r="11499">
          <cell r="A11499" t="str">
            <v>SINAPI-I 9835</v>
          </cell>
        </row>
        <row r="11500">
          <cell r="A11500" t="str">
            <v>SINAPI-I 38032</v>
          </cell>
        </row>
        <row r="11501">
          <cell r="A11501" t="str">
            <v>SINAPI-I 38033</v>
          </cell>
        </row>
        <row r="11502">
          <cell r="A11502" t="str">
            <v>SINAPI-I 38034</v>
          </cell>
        </row>
        <row r="11503">
          <cell r="A11503" t="str">
            <v>SINAPI-I 38035</v>
          </cell>
        </row>
        <row r="11504">
          <cell r="A11504" t="str">
            <v>SINAPI-I 38036</v>
          </cell>
        </row>
        <row r="11505">
          <cell r="A11505" t="str">
            <v>SINAPI-I 38037</v>
          </cell>
        </row>
        <row r="11506">
          <cell r="A11506" t="str">
            <v>SINAPI-I 9850</v>
          </cell>
        </row>
        <row r="11507">
          <cell r="A11507" t="str">
            <v>SINAPI-I 9853</v>
          </cell>
        </row>
        <row r="11508">
          <cell r="A11508" t="str">
            <v>SINAPI-I 9854</v>
          </cell>
        </row>
        <row r="11509">
          <cell r="A11509" t="str">
            <v>SINAPI-I 9851</v>
          </cell>
        </row>
        <row r="11510">
          <cell r="A11510" t="str">
            <v>SINAPI-I 9855</v>
          </cell>
        </row>
        <row r="11511">
          <cell r="A11511" t="str">
            <v>SINAPI-I 9825</v>
          </cell>
        </row>
        <row r="11512">
          <cell r="A11512" t="str">
            <v>SINAPI-I 9828</v>
          </cell>
        </row>
        <row r="11513">
          <cell r="A11513" t="str">
            <v>SINAPI-I 9829</v>
          </cell>
        </row>
        <row r="11514">
          <cell r="A11514" t="str">
            <v>SINAPI-I 9826</v>
          </cell>
        </row>
        <row r="11515">
          <cell r="A11515" t="str">
            <v>SINAPI-I 9827</v>
          </cell>
        </row>
        <row r="11516">
          <cell r="A11516" t="str">
            <v>SINAPI-I 36374</v>
          </cell>
        </row>
        <row r="11517">
          <cell r="A11517" t="str">
            <v>SINAPI-I 36084</v>
          </cell>
        </row>
        <row r="11518">
          <cell r="A11518" t="str">
            <v>SINAPI-I 36373</v>
          </cell>
        </row>
        <row r="11519">
          <cell r="A11519" t="str">
            <v>SINAPI-I 36377</v>
          </cell>
        </row>
        <row r="11520">
          <cell r="A11520" t="str">
            <v>SINAPI-I 36375</v>
          </cell>
        </row>
        <row r="11521">
          <cell r="A11521" t="str">
            <v>SINAPI-I 36376</v>
          </cell>
        </row>
        <row r="11522">
          <cell r="A11522" t="str">
            <v>SINAPI-I 36380</v>
          </cell>
        </row>
        <row r="11523">
          <cell r="A11523" t="str">
            <v>SINAPI-I 36378</v>
          </cell>
        </row>
        <row r="11524">
          <cell r="A11524" t="str">
            <v>SINAPI-I 36379</v>
          </cell>
        </row>
        <row r="11525">
          <cell r="A11525" t="str">
            <v>SINAPI-I 9859</v>
          </cell>
        </row>
        <row r="11526">
          <cell r="A11526" t="str">
            <v>SINAPI-I 9838</v>
          </cell>
        </row>
        <row r="11527">
          <cell r="A11527" t="str">
            <v>SINAPI-I 9837</v>
          </cell>
        </row>
        <row r="11528">
          <cell r="A11528" t="str">
            <v>SINAPI-I 9833</v>
          </cell>
        </row>
        <row r="11529">
          <cell r="A11529" t="str">
            <v>SINAPI-I 9830</v>
          </cell>
        </row>
        <row r="11530">
          <cell r="A11530" t="str">
            <v>SINAPI-I 9834</v>
          </cell>
        </row>
        <row r="11531">
          <cell r="A11531" t="str">
            <v>SINAPI-I 9863</v>
          </cell>
        </row>
        <row r="11532">
          <cell r="A11532" t="str">
            <v>SINAPI-I 9860</v>
          </cell>
        </row>
        <row r="11533">
          <cell r="A11533" t="str">
            <v>SINAPI-I 9862</v>
          </cell>
        </row>
        <row r="11534">
          <cell r="A11534" t="str">
            <v>SINAPI-I 9861</v>
          </cell>
        </row>
        <row r="11535">
          <cell r="A11535" t="str">
            <v>SINAPI-I 9856</v>
          </cell>
        </row>
        <row r="11536">
          <cell r="A11536" t="str">
            <v>SINAPI-I 9866</v>
          </cell>
        </row>
        <row r="11537">
          <cell r="A11537" t="str">
            <v>SINAPI-I 9857</v>
          </cell>
        </row>
        <row r="11538">
          <cell r="A11538" t="str">
            <v>SINAPI-I 9864</v>
          </cell>
        </row>
        <row r="11539">
          <cell r="A11539" t="str">
            <v>SINAPI-I 9865</v>
          </cell>
        </row>
        <row r="11540">
          <cell r="A11540" t="str">
            <v>SINAPI-I 9858</v>
          </cell>
        </row>
        <row r="11541">
          <cell r="A11541" t="str">
            <v>SINAPI-I 9841</v>
          </cell>
        </row>
        <row r="11542">
          <cell r="A11542" t="str">
            <v>SINAPI-I 9840</v>
          </cell>
        </row>
        <row r="11543">
          <cell r="A11543" t="str">
            <v>SINAPI-I 20067</v>
          </cell>
        </row>
        <row r="11544">
          <cell r="A11544" t="str">
            <v>SINAPI-I 20068</v>
          </cell>
        </row>
        <row r="11545">
          <cell r="A11545" t="str">
            <v>SINAPI-I 9839</v>
          </cell>
        </row>
        <row r="11546">
          <cell r="A11546" t="str">
            <v>SINAPI-I 9870</v>
          </cell>
        </row>
        <row r="11547">
          <cell r="A11547" t="str">
            <v>SINAPI-I 9867</v>
          </cell>
        </row>
        <row r="11548">
          <cell r="A11548" t="str">
            <v>SINAPI-I 9868</v>
          </cell>
        </row>
        <row r="11549">
          <cell r="A11549" t="str">
            <v>SINAPI-I 9869</v>
          </cell>
        </row>
        <row r="11550">
          <cell r="A11550" t="str">
            <v>SINAPI-I 9874</v>
          </cell>
        </row>
        <row r="11551">
          <cell r="A11551" t="str">
            <v>SINAPI-I 9875</v>
          </cell>
        </row>
        <row r="11552">
          <cell r="A11552" t="str">
            <v>SINAPI-I 9873</v>
          </cell>
        </row>
        <row r="11553">
          <cell r="A11553" t="str">
            <v>SINAPI-I 9871</v>
          </cell>
        </row>
        <row r="11554">
          <cell r="A11554" t="str">
            <v>SINAPI-I 9872</v>
          </cell>
        </row>
        <row r="11555">
          <cell r="A11555" t="str">
            <v>SINAPI-I 7667</v>
          </cell>
        </row>
        <row r="11556">
          <cell r="A11556" t="str">
            <v>SINAPI-I 7660</v>
          </cell>
        </row>
        <row r="11557">
          <cell r="A11557" t="str">
            <v>SINAPI-I 7676</v>
          </cell>
        </row>
        <row r="11558">
          <cell r="A11558" t="str">
            <v>SINAPI-I 12426</v>
          </cell>
        </row>
        <row r="11559">
          <cell r="A11559" t="str">
            <v>SINAPI-I 12425</v>
          </cell>
        </row>
        <row r="11560">
          <cell r="A11560" t="str">
            <v>SINAPI-I 12427</v>
          </cell>
        </row>
        <row r="11561">
          <cell r="A11561" t="str">
            <v>SINAPI-I 12428</v>
          </cell>
        </row>
        <row r="11562">
          <cell r="A11562" t="str">
            <v>SINAPI-I 12430</v>
          </cell>
        </row>
        <row r="11563">
          <cell r="A11563" t="str">
            <v>SINAPI-I 12429</v>
          </cell>
        </row>
        <row r="11564">
          <cell r="A11564" t="str">
            <v>SINAPI-I 12431</v>
          </cell>
        </row>
        <row r="11565">
          <cell r="A11565" t="str">
            <v>SINAPI-I 12432</v>
          </cell>
        </row>
        <row r="11566">
          <cell r="A11566" t="str">
            <v>SINAPI-I 12434</v>
          </cell>
        </row>
        <row r="11567">
          <cell r="A11567" t="str">
            <v>SINAPI-I 12433</v>
          </cell>
        </row>
        <row r="11568">
          <cell r="A11568" t="str">
            <v>SINAPI-I 12435</v>
          </cell>
        </row>
        <row r="11569">
          <cell r="A11569" t="str">
            <v>SINAPI-I 12437</v>
          </cell>
        </row>
        <row r="11570">
          <cell r="A11570" t="str">
            <v>SINAPI-I 12439</v>
          </cell>
        </row>
        <row r="11571">
          <cell r="A11571" t="str">
            <v>SINAPI-I 12438</v>
          </cell>
        </row>
        <row r="11572">
          <cell r="A11572" t="str">
            <v>SINAPI-I 12436</v>
          </cell>
        </row>
        <row r="11573">
          <cell r="A11573" t="str">
            <v>SINAPI-I 36357</v>
          </cell>
        </row>
        <row r="11574">
          <cell r="A11574" t="str">
            <v>SINAPI-I 12424</v>
          </cell>
        </row>
        <row r="11575">
          <cell r="A11575" t="str">
            <v>SINAPI-I 12440</v>
          </cell>
        </row>
        <row r="11576">
          <cell r="A11576" t="str">
            <v>SINAPI-I 9884</v>
          </cell>
        </row>
        <row r="11577">
          <cell r="A11577" t="str">
            <v>SINAPI-I 9888</v>
          </cell>
        </row>
        <row r="11578">
          <cell r="A11578" t="str">
            <v>SINAPI-I 9883</v>
          </cell>
        </row>
        <row r="11579">
          <cell r="A11579" t="str">
            <v>SINAPI-I 9886</v>
          </cell>
        </row>
        <row r="11580">
          <cell r="A11580" t="str">
            <v>SINAPI-I 9889</v>
          </cell>
        </row>
        <row r="11581">
          <cell r="A11581" t="str">
            <v>SINAPI-I 9887</v>
          </cell>
        </row>
        <row r="11582">
          <cell r="A11582" t="str">
            <v>SINAPI-I 9885</v>
          </cell>
        </row>
        <row r="11583">
          <cell r="A11583" t="str">
            <v>SINAPI-I 9890</v>
          </cell>
        </row>
        <row r="11584">
          <cell r="A11584" t="str">
            <v>SINAPI-I 9891</v>
          </cell>
        </row>
        <row r="11585">
          <cell r="A11585" t="str">
            <v>SINAPI-I 39292</v>
          </cell>
        </row>
        <row r="11586">
          <cell r="A11586" t="str">
            <v>SINAPI-I 39293</v>
          </cell>
        </row>
        <row r="11587">
          <cell r="A11587" t="str">
            <v>SINAPI-I 39294</v>
          </cell>
        </row>
        <row r="11588">
          <cell r="A11588" t="str">
            <v>SINAPI-I 39295</v>
          </cell>
        </row>
        <row r="11589">
          <cell r="A11589" t="str">
            <v>SINAPI-I 36313</v>
          </cell>
        </row>
        <row r="11590">
          <cell r="A11590" t="str">
            <v>SINAPI-I 36316</v>
          </cell>
        </row>
        <row r="11591">
          <cell r="A11591" t="str">
            <v>SINAPI-I 64</v>
          </cell>
        </row>
        <row r="11592">
          <cell r="A11592" t="str">
            <v>SINAPI-I 37423</v>
          </cell>
        </row>
        <row r="11593">
          <cell r="A11593" t="str">
            <v>SINAPI-I 39296</v>
          </cell>
        </row>
        <row r="11594">
          <cell r="A11594" t="str">
            <v>SINAPI-I 39297</v>
          </cell>
        </row>
        <row r="11595">
          <cell r="A11595" t="str">
            <v>SINAPI-I 39298</v>
          </cell>
        </row>
        <row r="11596">
          <cell r="A11596" t="str">
            <v>SINAPI-I 39299</v>
          </cell>
        </row>
        <row r="11597">
          <cell r="A11597" t="str">
            <v>SINAPI-I 9892</v>
          </cell>
        </row>
        <row r="11598">
          <cell r="A11598" t="str">
            <v>SINAPI-I 9893</v>
          </cell>
        </row>
        <row r="11599">
          <cell r="A11599" t="str">
            <v>SINAPI-I 9901</v>
          </cell>
        </row>
        <row r="11600">
          <cell r="A11600" t="str">
            <v>SINAPI-I 9896</v>
          </cell>
        </row>
        <row r="11601">
          <cell r="A11601" t="str">
            <v>SINAPI-I 9900</v>
          </cell>
        </row>
        <row r="11602">
          <cell r="A11602" t="str">
            <v>SINAPI-I 9898</v>
          </cell>
        </row>
        <row r="11603">
          <cell r="A11603" t="str">
            <v>SINAPI-I 9899</v>
          </cell>
        </row>
        <row r="11604">
          <cell r="A11604" t="str">
            <v>SINAPI-I 9902</v>
          </cell>
        </row>
        <row r="11605">
          <cell r="A11605" t="str">
            <v>SINAPI-I 9908</v>
          </cell>
        </row>
        <row r="11606">
          <cell r="A11606" t="str">
            <v>SINAPI-I 9905</v>
          </cell>
        </row>
        <row r="11607">
          <cell r="A11607" t="str">
            <v>SINAPI-I 9906</v>
          </cell>
        </row>
        <row r="11608">
          <cell r="A11608" t="str">
            <v>SINAPI-I 9895</v>
          </cell>
        </row>
        <row r="11609">
          <cell r="A11609" t="str">
            <v>SINAPI-I 9894</v>
          </cell>
        </row>
        <row r="11610">
          <cell r="A11610" t="str">
            <v>SINAPI-I 9897</v>
          </cell>
        </row>
        <row r="11611">
          <cell r="A11611" t="str">
            <v>SINAPI-I 9910</v>
          </cell>
        </row>
        <row r="11612">
          <cell r="A11612" t="str">
            <v>SINAPI-I 9909</v>
          </cell>
        </row>
        <row r="11613">
          <cell r="A11613" t="str">
            <v>SINAPI-I 9907</v>
          </cell>
        </row>
        <row r="11614">
          <cell r="A11614" t="str">
            <v>SINAPI-I 20973</v>
          </cell>
        </row>
        <row r="11615">
          <cell r="A11615" t="str">
            <v>SINAPI-I 20974</v>
          </cell>
        </row>
        <row r="11616">
          <cell r="A11616" t="str">
            <v>SINAPI-I 37989</v>
          </cell>
        </row>
        <row r="11617">
          <cell r="A11617" t="str">
            <v>SINAPI-I 37990</v>
          </cell>
        </row>
        <row r="11618">
          <cell r="A11618" t="str">
            <v>SINAPI-I 37991</v>
          </cell>
        </row>
        <row r="11619">
          <cell r="A11619" t="str">
            <v>SINAPI-I 37992</v>
          </cell>
        </row>
        <row r="11620">
          <cell r="A11620" t="str">
            <v>SINAPI-I 37993</v>
          </cell>
        </row>
        <row r="11621">
          <cell r="A11621" t="str">
            <v>SINAPI-I 37994</v>
          </cell>
        </row>
        <row r="11622">
          <cell r="A11622" t="str">
            <v>SINAPI-I 37995</v>
          </cell>
        </row>
        <row r="11623">
          <cell r="A11623" t="str">
            <v>SINAPI-I 37996</v>
          </cell>
        </row>
        <row r="11624">
          <cell r="A11624" t="str">
            <v>SINAPI-I 13883</v>
          </cell>
        </row>
        <row r="11625">
          <cell r="A11625" t="str">
            <v>SINAPI-I 38604</v>
          </cell>
        </row>
        <row r="11626">
          <cell r="A11626" t="str">
            <v>SINAPI-I 10601</v>
          </cell>
        </row>
        <row r="11627">
          <cell r="A11627" t="str">
            <v>SINAPI-I 26034</v>
          </cell>
        </row>
        <row r="11628">
          <cell r="A11628" t="str">
            <v>SINAPI-I 13894</v>
          </cell>
        </row>
        <row r="11629">
          <cell r="A11629" t="str">
            <v>SINAPI-I 13895</v>
          </cell>
        </row>
        <row r="11630">
          <cell r="A11630" t="str">
            <v>SINAPI-I 13892</v>
          </cell>
        </row>
        <row r="11631">
          <cell r="A11631" t="str">
            <v>SINAPI-I 9914</v>
          </cell>
        </row>
        <row r="11632">
          <cell r="A11632" t="str">
            <v>SINAPI-I 36485</v>
          </cell>
        </row>
        <row r="11633">
          <cell r="A11633" t="str">
            <v>SINAPI-I 9912</v>
          </cell>
        </row>
        <row r="11634">
          <cell r="A11634" t="str">
            <v>SINAPI-I 9921</v>
          </cell>
        </row>
        <row r="11635">
          <cell r="A11635" t="str">
            <v>SINAPI-I 21112</v>
          </cell>
        </row>
        <row r="11636">
          <cell r="A11636" t="str">
            <v>SINAPI-I 10228</v>
          </cell>
        </row>
        <row r="11637">
          <cell r="A11637" t="str">
            <v>SINAPI-I 11781</v>
          </cell>
        </row>
        <row r="11638">
          <cell r="A11638" t="str">
            <v>SINAPI-I 11746</v>
          </cell>
        </row>
        <row r="11639">
          <cell r="A11639" t="str">
            <v>SINAPI-I 11751</v>
          </cell>
        </row>
        <row r="11640">
          <cell r="A11640" t="str">
            <v>SINAPI-I 11750</v>
          </cell>
        </row>
        <row r="11641">
          <cell r="A11641" t="str">
            <v>SINAPI-I 11748</v>
          </cell>
        </row>
        <row r="11642">
          <cell r="A11642" t="str">
            <v>SINAPI-I 11747</v>
          </cell>
        </row>
        <row r="11643">
          <cell r="A11643" t="str">
            <v>SINAPI-I 11749</v>
          </cell>
        </row>
        <row r="11644">
          <cell r="A11644" t="str">
            <v>SINAPI-I 10236</v>
          </cell>
        </row>
        <row r="11645">
          <cell r="A11645" t="str">
            <v>SINAPI-I 10233</v>
          </cell>
        </row>
        <row r="11646">
          <cell r="A11646" t="str">
            <v>SINAPI-I 10234</v>
          </cell>
        </row>
        <row r="11647">
          <cell r="A11647" t="str">
            <v>SINAPI-I 10231</v>
          </cell>
        </row>
        <row r="11648">
          <cell r="A11648" t="str">
            <v>SINAPI-I 10232</v>
          </cell>
        </row>
        <row r="11649">
          <cell r="A11649" t="str">
            <v>SINAPI-I 10229</v>
          </cell>
        </row>
        <row r="11650">
          <cell r="A11650" t="str">
            <v>SINAPI-I 10235</v>
          </cell>
        </row>
        <row r="11651">
          <cell r="A11651" t="str">
            <v>SINAPI-I 10230</v>
          </cell>
        </row>
        <row r="11652">
          <cell r="A11652" t="str">
            <v>SINAPI-I 10409</v>
          </cell>
        </row>
        <row r="11653">
          <cell r="A11653" t="str">
            <v>SINAPI-I 10411</v>
          </cell>
        </row>
        <row r="11654">
          <cell r="A11654" t="str">
            <v>SINAPI-I 10404</v>
          </cell>
        </row>
        <row r="11655">
          <cell r="A11655" t="str">
            <v>SINAPI-I 10410</v>
          </cell>
        </row>
        <row r="11656">
          <cell r="A11656" t="str">
            <v>SINAPI-I 10405</v>
          </cell>
        </row>
        <row r="11657">
          <cell r="A11657" t="str">
            <v>SINAPI-I 10408</v>
          </cell>
        </row>
        <row r="11658">
          <cell r="A11658" t="str">
            <v>SINAPI-I 10412</v>
          </cell>
        </row>
        <row r="11659">
          <cell r="A11659" t="str">
            <v>SINAPI-I 10406</v>
          </cell>
        </row>
        <row r="11660">
          <cell r="A11660" t="str">
            <v>SINAPI-I 10407</v>
          </cell>
        </row>
        <row r="11661">
          <cell r="A11661" t="str">
            <v>SINAPI-I 10416</v>
          </cell>
        </row>
        <row r="11662">
          <cell r="A11662" t="str">
            <v>SINAPI-I 10419</v>
          </cell>
        </row>
        <row r="11663">
          <cell r="A11663" t="str">
            <v>SINAPI-I 21092</v>
          </cell>
        </row>
        <row r="11664">
          <cell r="A11664" t="str">
            <v>SINAPI-I 10418</v>
          </cell>
        </row>
        <row r="11665">
          <cell r="A11665" t="str">
            <v>SINAPI-I 12657</v>
          </cell>
        </row>
        <row r="11666">
          <cell r="A11666" t="str">
            <v>SINAPI-I 10417</v>
          </cell>
        </row>
        <row r="11667">
          <cell r="A11667" t="str">
            <v>SINAPI-I 10413</v>
          </cell>
        </row>
        <row r="11668">
          <cell r="A11668" t="str">
            <v>SINAPI-I 10414</v>
          </cell>
        </row>
        <row r="11669">
          <cell r="A11669" t="str">
            <v>SINAPI-I 10415</v>
          </cell>
        </row>
        <row r="11670">
          <cell r="A11670" t="str">
            <v>SINAPI-I 38643</v>
          </cell>
        </row>
        <row r="11671">
          <cell r="A11671" t="str">
            <v>SINAPI-I 6157</v>
          </cell>
        </row>
        <row r="11672">
          <cell r="A11672" t="str">
            <v>SINAPI-I 37588</v>
          </cell>
        </row>
        <row r="11673">
          <cell r="A11673" t="str">
            <v>SINAPI-I 6152</v>
          </cell>
        </row>
        <row r="11674">
          <cell r="A11674" t="str">
            <v>SINAPI-I 6158</v>
          </cell>
        </row>
        <row r="11675">
          <cell r="A11675" t="str">
            <v>SINAPI-I 6153</v>
          </cell>
        </row>
        <row r="11676">
          <cell r="A11676" t="str">
            <v>SINAPI-I 6156</v>
          </cell>
        </row>
        <row r="11677">
          <cell r="A11677" t="str">
            <v>SINAPI-I 6154</v>
          </cell>
        </row>
        <row r="11678">
          <cell r="A11678" t="str">
            <v>SINAPI-I 6155</v>
          </cell>
        </row>
        <row r="11679">
          <cell r="A11679" t="str">
            <v>SINAPI-I 3115</v>
          </cell>
        </row>
        <row r="11680">
          <cell r="A11680" t="str">
            <v>SINAPI-I 3116</v>
          </cell>
        </row>
        <row r="11681">
          <cell r="A11681" t="str">
            <v>SINAPI-I 38166</v>
          </cell>
        </row>
        <row r="11682">
          <cell r="A11682" t="str">
            <v>SINAPI-I 38108</v>
          </cell>
        </row>
        <row r="11683">
          <cell r="A11683" t="str">
            <v>SINAPI-I 38087</v>
          </cell>
        </row>
        <row r="11684">
          <cell r="A11684" t="str">
            <v>SINAPI-I 38109</v>
          </cell>
        </row>
        <row r="11685">
          <cell r="A11685" t="str">
            <v>SINAPI-I 38088</v>
          </cell>
        </row>
        <row r="11686">
          <cell r="A11686" t="str">
            <v>SINAPI-I 38110</v>
          </cell>
        </row>
        <row r="11687">
          <cell r="A11687" t="str">
            <v>SINAPI-I 38089</v>
          </cell>
        </row>
        <row r="11688">
          <cell r="A11688" t="str">
            <v>SINAPI-I 38111</v>
          </cell>
        </row>
        <row r="11689">
          <cell r="A11689" t="str">
            <v>SINAPI-I 38090</v>
          </cell>
        </row>
        <row r="11690">
          <cell r="A11690" t="str">
            <v>SINAPI-I 11786</v>
          </cell>
        </row>
        <row r="11691">
          <cell r="A11691" t="str">
            <v>SINAPI-I 13726</v>
          </cell>
        </row>
        <row r="11692">
          <cell r="A11692" t="str">
            <v>SINAPI-I 38400</v>
          </cell>
        </row>
        <row r="11693">
          <cell r="A11693" t="str">
            <v>SINAPI-I 12627</v>
          </cell>
        </row>
        <row r="11694">
          <cell r="A11694" t="str">
            <v>SINAPI-I 6138</v>
          </cell>
        </row>
        <row r="11695">
          <cell r="A11695" t="str">
            <v>SINAPI-I 39996</v>
          </cell>
        </row>
        <row r="11696">
          <cell r="A11696" t="str">
            <v>SINAPI-I 10478</v>
          </cell>
        </row>
        <row r="11697">
          <cell r="A11697" t="str">
            <v>SINAPI-I 40514</v>
          </cell>
        </row>
        <row r="11698">
          <cell r="A11698" t="str">
            <v>SINAPI-I 10475</v>
          </cell>
        </row>
        <row r="11699">
          <cell r="A11699" t="str">
            <v>SINAPI-I 10481</v>
          </cell>
        </row>
        <row r="11700">
          <cell r="A11700" t="str">
            <v>SINAPI-I 4031</v>
          </cell>
        </row>
        <row r="11701">
          <cell r="A11701" t="str">
            <v>SINAPI-I 4030</v>
          </cell>
        </row>
        <row r="11702">
          <cell r="A11702" t="str">
            <v>SINAPI-I 39399</v>
          </cell>
        </row>
        <row r="11703">
          <cell r="A11703" t="str">
            <v>SINAPI-I 39400</v>
          </cell>
        </row>
        <row r="11704">
          <cell r="A11704" t="str">
            <v>SINAPI-I 39401</v>
          </cell>
        </row>
        <row r="11705">
          <cell r="A11705" t="str">
            <v>SINAPI-I 11652</v>
          </cell>
        </row>
        <row r="11706">
          <cell r="A11706" t="str">
            <v>SINAPI-I 13896</v>
          </cell>
        </row>
        <row r="11707">
          <cell r="A11707" t="str">
            <v>SINAPI-I 13475</v>
          </cell>
        </row>
        <row r="11708">
          <cell r="A11708" t="str">
            <v>SINAPI-I 25971</v>
          </cell>
        </row>
        <row r="11709">
          <cell r="A11709" t="str">
            <v>SINAPI-I 25970</v>
          </cell>
        </row>
        <row r="11710">
          <cell r="A11710" t="str">
            <v>SINAPI-I 13476</v>
          </cell>
        </row>
        <row r="11711">
          <cell r="A11711" t="str">
            <v>SINAPI-I 10488</v>
          </cell>
        </row>
        <row r="11712">
          <cell r="A11712" t="str">
            <v>SINAPI-I 13606</v>
          </cell>
        </row>
        <row r="11713">
          <cell r="A11713" t="str">
            <v>SINAPI-I 10489</v>
          </cell>
        </row>
        <row r="11714">
          <cell r="A11714" t="str">
            <v>SINAPI-I 41073</v>
          </cell>
        </row>
        <row r="11715">
          <cell r="A11715" t="str">
            <v>SINAPI-I 34391</v>
          </cell>
        </row>
        <row r="11716">
          <cell r="A11716" t="str">
            <v>SINAPI-I 10496</v>
          </cell>
        </row>
        <row r="11717">
          <cell r="A11717" t="str">
            <v>SINAPI-I 10497</v>
          </cell>
        </row>
        <row r="11718">
          <cell r="A11718" t="str">
            <v>SINAPI-I 10504</v>
          </cell>
        </row>
        <row r="11719">
          <cell r="A11719" t="str">
            <v>SINAPI-I 34390</v>
          </cell>
        </row>
        <row r="11720">
          <cell r="A11720" t="str">
            <v>SINAPI-I 34389</v>
          </cell>
        </row>
        <row r="11721">
          <cell r="A11721" t="str">
            <v>SINAPI-I 34388</v>
          </cell>
        </row>
        <row r="11722">
          <cell r="A11722" t="str">
            <v>SINAPI-I 34387</v>
          </cell>
        </row>
        <row r="11723">
          <cell r="A11723" t="str">
            <v>SINAPI-I 11188</v>
          </cell>
        </row>
        <row r="11724">
          <cell r="A11724" t="str">
            <v>SINAPI-I 11189</v>
          </cell>
        </row>
        <row r="11725">
          <cell r="A11725" t="str">
            <v>SINAPI-I 21107</v>
          </cell>
        </row>
        <row r="11726">
          <cell r="A11726" t="str">
            <v>SINAPI-I 34386</v>
          </cell>
        </row>
        <row r="11727">
          <cell r="A11727" t="str">
            <v>SINAPI-I 10490</v>
          </cell>
        </row>
        <row r="11728">
          <cell r="A11728" t="str">
            <v>SINAPI-I 10492</v>
          </cell>
        </row>
        <row r="11729">
          <cell r="A11729" t="str">
            <v>SINAPI-I 10493</v>
          </cell>
        </row>
        <row r="11730">
          <cell r="A11730" t="str">
            <v>SINAPI-I 10491</v>
          </cell>
        </row>
        <row r="11731">
          <cell r="A11731" t="str">
            <v>SINAPI-I 34385</v>
          </cell>
        </row>
        <row r="11732">
          <cell r="A11732" t="str">
            <v>SINAPI-I 10499</v>
          </cell>
        </row>
        <row r="11733">
          <cell r="A11733" t="str">
            <v>SINAPI-I 34384</v>
          </cell>
        </row>
        <row r="11734">
          <cell r="A11734" t="str">
            <v>SINAPI-I 11185</v>
          </cell>
        </row>
        <row r="11735">
          <cell r="A11735" t="str">
            <v>SINAPI-I 10507</v>
          </cell>
        </row>
        <row r="11736">
          <cell r="A11736" t="str">
            <v>SINAPI-I 10505</v>
          </cell>
        </row>
        <row r="11737">
          <cell r="A11737" t="str">
            <v>SINAPI-I 10506</v>
          </cell>
        </row>
        <row r="11738">
          <cell r="A11738" t="str">
            <v>SINAPI-I 5031</v>
          </cell>
        </row>
        <row r="11739">
          <cell r="A11739" t="str">
            <v>SINAPI-I 10502</v>
          </cell>
        </row>
        <row r="11740">
          <cell r="A11740" t="str">
            <v>SINAPI-I 10501</v>
          </cell>
        </row>
        <row r="11741">
          <cell r="A11741" t="str">
            <v>SINAPI-I 10503</v>
          </cell>
        </row>
        <row r="11742">
          <cell r="A11742" t="str">
            <v>SINAPI-I 40270</v>
          </cell>
        </row>
        <row r="11743">
          <cell r="A11743" t="str">
            <v>SINAPI-I 20213</v>
          </cell>
        </row>
        <row r="11744">
          <cell r="A11744" t="str">
            <v>SINAPI-I 20211</v>
          </cell>
        </row>
        <row r="11745">
          <cell r="A11745" t="str">
            <v>SINAPI-I 4472</v>
          </cell>
        </row>
        <row r="11746">
          <cell r="A11746" t="str">
            <v>SINAPI-I 35272</v>
          </cell>
        </row>
        <row r="11747">
          <cell r="A11747" t="str">
            <v>SINAPI-I 4448</v>
          </cell>
        </row>
        <row r="11748">
          <cell r="A11748" t="str">
            <v>SINAPI-I 4425</v>
          </cell>
        </row>
        <row r="11749">
          <cell r="A11749" t="str">
            <v>SINAPI-I 4481</v>
          </cell>
        </row>
        <row r="11750">
          <cell r="A11750" t="str">
            <v>SINAPI-I 34345</v>
          </cell>
        </row>
        <row r="11751">
          <cell r="A11751" t="str">
            <v>SINAPI-I 41096</v>
          </cell>
        </row>
        <row r="11752">
          <cell r="A11752" t="str">
            <v>SINAPI-I 41776</v>
          </cell>
        </row>
        <row r="11753">
          <cell r="A11753" t="str">
            <v>SINAPI-I 4487</v>
          </cell>
        </row>
        <row r="11754">
          <cell r="A11754" t="str">
            <v>SINAPI-I 11157</v>
          </cell>
        </row>
      </sheetData>
      <sheetData sheetId="3">
        <row r="7">
          <cell r="L7">
            <v>2</v>
          </cell>
        </row>
        <row r="8">
          <cell r="L8" t="e">
            <v>#VALUE!</v>
          </cell>
        </row>
      </sheetData>
      <sheetData sheetId="4"/>
      <sheetData sheetId="5"/>
      <sheetData sheetId="6"/>
    </sheetDataSet>
  </externalBook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J285"/>
  <sheetViews>
    <sheetView showFormulas="false" showGridLines="true" showRowColHeaders="true" showZeros="true" rightToLeft="false" tabSelected="false" showOutlineSymbols="true" defaultGridColor="true" view="normal" topLeftCell="A19" colorId="64" zoomScale="110" zoomScaleNormal="110" zoomScalePageLayoutView="100" workbookViewId="0">
      <selection pane="topLeft" activeCell="U32" activeCellId="0" sqref="U32"/>
    </sheetView>
  </sheetViews>
  <sheetFormatPr defaultColWidth="11.41796875" defaultRowHeight="12.75" zeroHeight="false" outlineLevelRow="0" outlineLevelCol="0"/>
  <cols>
    <col collapsed="false" customWidth="true" hidden="false" outlineLevel="0" max="1" min="1" style="1" width="6.69"/>
    <col collapsed="false" customWidth="true" hidden="false" outlineLevel="0" max="2" min="2" style="1" width="12.4"/>
    <col collapsed="false" customWidth="true" hidden="false" outlineLevel="0" max="3" min="3" style="2" width="9.13"/>
    <col collapsed="false" customWidth="true" hidden="false" outlineLevel="0" max="4" min="4" style="2" width="9.4"/>
    <col collapsed="false" customWidth="true" hidden="false" outlineLevel="0" max="7" min="5" style="2" width="9.13"/>
    <col collapsed="false" customWidth="true" hidden="false" outlineLevel="0" max="8" min="8" style="2" width="8.13"/>
    <col collapsed="false" customWidth="true" hidden="false" outlineLevel="0" max="9" min="9" style="2" width="7.41"/>
    <col collapsed="false" customWidth="true" hidden="false" outlineLevel="0" max="10" min="10" style="3" width="8.69"/>
    <col collapsed="false" customWidth="true" hidden="false" outlineLevel="0" max="11" min="11" style="4" width="5.84"/>
    <col collapsed="false" customWidth="true" hidden="true" outlineLevel="0" max="16" min="12" style="5" width="7.55"/>
    <col collapsed="false" customWidth="true" hidden="true" outlineLevel="0" max="17" min="17" style="6" width="7.55"/>
    <col collapsed="false" customWidth="true" hidden="true" outlineLevel="0" max="19" min="18" style="7" width="7.55"/>
    <col collapsed="false" customWidth="true" hidden="false" outlineLevel="0" max="20" min="20" style="2" width="9.13"/>
    <col collapsed="false" customWidth="true" hidden="false" outlineLevel="0" max="21" min="21" style="2" width="13.4"/>
    <col collapsed="false" customWidth="true" hidden="false" outlineLevel="0" max="22" min="22" style="2" width="9.13"/>
    <col collapsed="false" customWidth="true" hidden="false" outlineLevel="0" max="23" min="23" style="2" width="13.27"/>
    <col collapsed="false" customWidth="true" hidden="false" outlineLevel="0" max="27" min="24" style="2" width="13.12"/>
    <col collapsed="false" customWidth="true" hidden="false" outlineLevel="0" max="28" min="28" style="8" width="11.27"/>
    <col collapsed="false" customWidth="true" hidden="false" outlineLevel="0" max="29" min="29" style="8" width="11.69"/>
    <col collapsed="false" customWidth="true" hidden="false" outlineLevel="0" max="31" min="30" style="8" width="9.13"/>
    <col collapsed="false" customWidth="true" hidden="false" outlineLevel="0" max="32" min="32" style="9" width="9.13"/>
    <col collapsed="false" customWidth="true" hidden="false" outlineLevel="0" max="33" min="33" style="2" width="9.13"/>
    <col collapsed="false" customWidth="true" hidden="false" outlineLevel="0" max="34" min="34" style="9" width="12.69"/>
    <col collapsed="false" customWidth="false" hidden="false" outlineLevel="0" max="257" min="35" style="2" width="11.4"/>
  </cols>
  <sheetData>
    <row r="1" customFormat="false" ht="12.75" hidden="false" customHeight="false" outlineLevel="0" collapsed="false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1"/>
      <c r="Z1" s="11"/>
      <c r="AA1" s="11"/>
    </row>
    <row r="2" customFormat="false" ht="12.75" hidden="false" customHeight="fals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1"/>
      <c r="Z2" s="11"/>
      <c r="AA2" s="11"/>
    </row>
    <row r="3" customFormat="false" ht="12.75" hidden="false" customHeight="false" outlineLevel="0" collapsed="false">
      <c r="A3" s="12" t="s">
        <v>0</v>
      </c>
      <c r="B3" s="12"/>
      <c r="C3" s="12"/>
      <c r="D3" s="12"/>
      <c r="E3" s="12"/>
      <c r="F3" s="12"/>
      <c r="G3" s="13"/>
      <c r="H3" s="14"/>
      <c r="I3" s="15"/>
      <c r="J3" s="16"/>
      <c r="K3" s="17" t="s">
        <v>1</v>
      </c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8"/>
      <c r="Z3" s="18"/>
      <c r="AA3" s="18"/>
    </row>
    <row r="4" customFormat="false" ht="12.75" hidden="false" customHeight="false" outlineLevel="0" collapsed="false">
      <c r="A4" s="19" t="s">
        <v>2</v>
      </c>
      <c r="B4" s="19"/>
      <c r="C4" s="19"/>
      <c r="D4" s="19"/>
      <c r="E4" s="19"/>
      <c r="F4" s="19"/>
      <c r="G4" s="19"/>
      <c r="H4" s="14"/>
      <c r="I4" s="15"/>
      <c r="J4" s="16"/>
      <c r="K4" s="20" t="s">
        <v>3</v>
      </c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1"/>
      <c r="Z4" s="21"/>
      <c r="AA4" s="21"/>
      <c r="AF4" s="22"/>
      <c r="AG4" s="23"/>
    </row>
    <row r="5" customFormat="false" ht="13.5" hidden="false" customHeight="false" outlineLevel="0" collapsed="false">
      <c r="A5" s="24"/>
      <c r="B5" s="25"/>
      <c r="C5" s="26"/>
      <c r="D5" s="27" t="s">
        <v>4</v>
      </c>
      <c r="E5" s="28" t="s">
        <v>5</v>
      </c>
      <c r="F5" s="29"/>
      <c r="G5" s="27"/>
      <c r="H5" s="28"/>
      <c r="I5" s="30"/>
      <c r="J5" s="31"/>
      <c r="K5" s="32"/>
      <c r="L5" s="33"/>
      <c r="M5" s="33"/>
      <c r="N5" s="33"/>
      <c r="O5" s="33"/>
      <c r="P5" s="34"/>
      <c r="Q5" s="29"/>
      <c r="R5" s="35"/>
      <c r="S5" s="27" t="s">
        <v>6</v>
      </c>
      <c r="T5" s="30"/>
      <c r="U5" s="30"/>
      <c r="V5" s="27" t="s">
        <v>7</v>
      </c>
      <c r="W5" s="36" t="s">
        <v>8</v>
      </c>
      <c r="X5" s="36"/>
      <c r="Y5" s="37"/>
      <c r="Z5" s="37"/>
      <c r="AA5" s="37"/>
      <c r="AF5" s="22"/>
      <c r="AG5" s="23"/>
    </row>
    <row r="6" customFormat="false" ht="5.1" hidden="false" customHeight="true" outlineLevel="0" collapsed="false">
      <c r="A6" s="38"/>
      <c r="B6" s="39"/>
      <c r="C6" s="15"/>
      <c r="D6" s="13"/>
      <c r="E6" s="40"/>
      <c r="F6" s="15"/>
      <c r="G6" s="15"/>
      <c r="H6" s="15"/>
      <c r="I6" s="15"/>
      <c r="J6" s="16"/>
      <c r="K6" s="41"/>
      <c r="L6" s="42"/>
      <c r="M6" s="42"/>
      <c r="N6" s="42"/>
      <c r="O6" s="42"/>
      <c r="P6" s="42"/>
      <c r="Q6" s="43"/>
      <c r="R6" s="44"/>
      <c r="S6" s="45"/>
      <c r="T6" s="15"/>
      <c r="U6" s="15"/>
      <c r="V6" s="46"/>
      <c r="W6" s="47"/>
      <c r="X6" s="48"/>
      <c r="Y6" s="37"/>
      <c r="Z6" s="37"/>
      <c r="AA6" s="37"/>
      <c r="AF6" s="22"/>
      <c r="AG6" s="23"/>
    </row>
    <row r="7" customFormat="false" ht="12.75" hidden="false" customHeight="false" outlineLevel="0" collapsed="false">
      <c r="A7" s="49" t="s">
        <v>9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  <c r="Z7" s="50"/>
      <c r="AA7" s="50"/>
      <c r="AB7" s="51"/>
      <c r="AC7" s="51"/>
      <c r="AD7" s="51"/>
      <c r="AE7" s="51"/>
      <c r="AF7" s="22"/>
      <c r="AG7" s="23"/>
    </row>
    <row r="8" customFormat="false" ht="12.75" hidden="false" customHeight="false" outlineLevel="0" collapsed="false">
      <c r="A8" s="52" t="s">
        <v>10</v>
      </c>
      <c r="B8" s="52"/>
      <c r="C8" s="52"/>
      <c r="D8" s="52"/>
      <c r="E8" s="53" t="s">
        <v>11</v>
      </c>
      <c r="F8" s="53"/>
      <c r="G8" s="53"/>
      <c r="H8" s="53"/>
      <c r="I8" s="53"/>
      <c r="J8" s="54"/>
      <c r="K8" s="55"/>
      <c r="L8" s="54"/>
      <c r="M8" s="54"/>
      <c r="N8" s="54"/>
      <c r="O8" s="54"/>
      <c r="P8" s="56"/>
      <c r="Q8" s="53"/>
      <c r="R8" s="57"/>
      <c r="S8" s="53"/>
      <c r="T8" s="53"/>
      <c r="U8" s="15"/>
      <c r="V8" s="13" t="s">
        <v>12</v>
      </c>
      <c r="W8" s="53" t="s">
        <v>13</v>
      </c>
      <c r="X8" s="58"/>
      <c r="Y8" s="15"/>
      <c r="Z8" s="15"/>
      <c r="AA8" s="15"/>
      <c r="AB8" s="51"/>
      <c r="AC8" s="51"/>
      <c r="AD8" s="51"/>
      <c r="AE8" s="51"/>
      <c r="AF8" s="22"/>
      <c r="AG8" s="23"/>
    </row>
    <row r="9" customFormat="false" ht="12.75" hidden="false" customHeight="false" outlineLevel="0" collapsed="false">
      <c r="A9" s="38"/>
      <c r="B9" s="39"/>
      <c r="C9" s="59"/>
      <c r="D9" s="13" t="s">
        <v>14</v>
      </c>
      <c r="E9" s="53" t="s">
        <v>15</v>
      </c>
      <c r="F9" s="53"/>
      <c r="G9" s="53"/>
      <c r="H9" s="15"/>
      <c r="I9" s="15"/>
      <c r="J9" s="16"/>
      <c r="K9" s="41"/>
      <c r="L9" s="54"/>
      <c r="M9" s="54"/>
      <c r="N9" s="54"/>
      <c r="O9" s="54"/>
      <c r="P9" s="56"/>
      <c r="Q9" s="53"/>
      <c r="R9" s="57"/>
      <c r="S9" s="13" t="s">
        <v>6</v>
      </c>
      <c r="T9" s="15"/>
      <c r="U9" s="15"/>
      <c r="V9" s="13" t="s">
        <v>6</v>
      </c>
      <c r="W9" s="60" t="s">
        <v>16</v>
      </c>
      <c r="X9" s="60"/>
      <c r="Y9" s="37"/>
      <c r="Z9" s="37"/>
      <c r="AA9" s="37"/>
      <c r="AB9" s="51"/>
      <c r="AC9" s="51"/>
      <c r="AD9" s="51"/>
      <c r="AE9" s="51"/>
      <c r="AF9" s="22"/>
      <c r="AG9" s="23"/>
    </row>
    <row r="10" customFormat="false" ht="12.75" hidden="false" customHeight="false" outlineLevel="0" collapsed="false">
      <c r="A10" s="38"/>
      <c r="B10" s="39"/>
      <c r="C10" s="61"/>
      <c r="D10" s="62" t="s">
        <v>17</v>
      </c>
      <c r="E10" s="53" t="s">
        <v>18</v>
      </c>
      <c r="F10" s="53"/>
      <c r="G10" s="53"/>
      <c r="H10" s="53"/>
      <c r="I10" s="53"/>
      <c r="J10" s="54"/>
      <c r="K10" s="55"/>
      <c r="L10" s="54"/>
      <c r="M10" s="54"/>
      <c r="N10" s="54"/>
      <c r="O10" s="54"/>
      <c r="P10" s="56"/>
      <c r="Q10" s="53"/>
      <c r="R10" s="57"/>
      <c r="S10" s="53"/>
      <c r="T10" s="53"/>
      <c r="U10" s="53"/>
      <c r="V10" s="53"/>
      <c r="W10" s="15"/>
      <c r="X10" s="58"/>
      <c r="Y10" s="15"/>
      <c r="Z10" s="15"/>
      <c r="AA10" s="15"/>
      <c r="AB10" s="51"/>
      <c r="AC10" s="51"/>
      <c r="AD10" s="51"/>
      <c r="AE10" s="51"/>
      <c r="AF10" s="22"/>
      <c r="AG10" s="23"/>
    </row>
    <row r="11" customFormat="false" ht="12.75" hidden="false" customHeight="false" outlineLevel="0" collapsed="false">
      <c r="A11" s="38"/>
      <c r="B11" s="39"/>
      <c r="C11" s="61"/>
      <c r="D11" s="62"/>
      <c r="E11" s="53" t="s">
        <v>19</v>
      </c>
      <c r="F11" s="53"/>
      <c r="G11" s="53"/>
      <c r="H11" s="53"/>
      <c r="I11" s="53"/>
      <c r="J11" s="54"/>
      <c r="K11" s="55"/>
      <c r="L11" s="54"/>
      <c r="M11" s="54"/>
      <c r="N11" s="54"/>
      <c r="O11" s="54"/>
      <c r="P11" s="56"/>
      <c r="Q11" s="53"/>
      <c r="R11" s="57"/>
      <c r="S11" s="53"/>
      <c r="T11" s="53"/>
      <c r="U11" s="53"/>
      <c r="V11" s="53"/>
      <c r="W11" s="15"/>
      <c r="X11" s="58"/>
      <c r="Y11" s="15"/>
      <c r="Z11" s="15"/>
      <c r="AA11" s="15"/>
      <c r="AB11" s="51"/>
      <c r="AC11" s="51"/>
      <c r="AD11" s="51"/>
      <c r="AE11" s="51"/>
      <c r="AF11" s="22"/>
      <c r="AG11" s="23"/>
    </row>
    <row r="12" customFormat="false" ht="13.5" hidden="false" customHeight="false" outlineLevel="0" collapsed="false">
      <c r="A12" s="24"/>
      <c r="B12" s="25"/>
      <c r="C12" s="26"/>
      <c r="D12" s="27" t="s">
        <v>20</v>
      </c>
      <c r="E12" s="29" t="s">
        <v>21</v>
      </c>
      <c r="F12" s="29"/>
      <c r="G12" s="29"/>
      <c r="H12" s="30"/>
      <c r="I12" s="30"/>
      <c r="J12" s="31"/>
      <c r="K12" s="32"/>
      <c r="L12" s="33"/>
      <c r="M12" s="33"/>
      <c r="N12" s="33"/>
      <c r="O12" s="33"/>
      <c r="P12" s="34"/>
      <c r="Q12" s="29"/>
      <c r="R12" s="35"/>
      <c r="S12" s="27" t="s">
        <v>6</v>
      </c>
      <c r="T12" s="30"/>
      <c r="U12" s="30"/>
      <c r="V12" s="27" t="s">
        <v>22</v>
      </c>
      <c r="W12" s="36" t="s">
        <v>23</v>
      </c>
      <c r="X12" s="36"/>
      <c r="Y12" s="37"/>
      <c r="Z12" s="37"/>
      <c r="AA12" s="37"/>
      <c r="AB12" s="51"/>
      <c r="AC12" s="51"/>
      <c r="AD12" s="51"/>
      <c r="AE12" s="51"/>
      <c r="AF12" s="22"/>
      <c r="AG12" s="23"/>
    </row>
    <row r="13" customFormat="false" ht="5.1" hidden="false" customHeight="true" outlineLevel="0" collapsed="false">
      <c r="A13" s="38"/>
      <c r="B13" s="39"/>
      <c r="C13" s="15"/>
      <c r="D13" s="13"/>
      <c r="E13" s="40"/>
      <c r="F13" s="15"/>
      <c r="G13" s="15"/>
      <c r="H13" s="15"/>
      <c r="I13" s="15"/>
      <c r="J13" s="16"/>
      <c r="K13" s="41"/>
      <c r="L13" s="42"/>
      <c r="M13" s="42"/>
      <c r="N13" s="42"/>
      <c r="O13" s="42"/>
      <c r="P13" s="42"/>
      <c r="Q13" s="43"/>
      <c r="R13" s="44"/>
      <c r="S13" s="45"/>
      <c r="T13" s="15"/>
      <c r="U13" s="15"/>
      <c r="V13" s="46"/>
      <c r="W13" s="47"/>
      <c r="X13" s="48"/>
      <c r="Y13" s="37"/>
      <c r="Z13" s="37"/>
      <c r="AA13" s="37"/>
      <c r="AB13" s="51"/>
      <c r="AC13" s="51"/>
      <c r="AD13" s="51"/>
      <c r="AE13" s="51"/>
      <c r="AF13" s="22"/>
      <c r="AG13" s="23"/>
    </row>
    <row r="14" customFormat="false" ht="12.75" hidden="false" customHeight="false" outlineLevel="0" collapsed="false">
      <c r="A14" s="49" t="s">
        <v>24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50"/>
      <c r="Z14" s="50"/>
      <c r="AA14" s="50"/>
      <c r="AB14" s="51"/>
      <c r="AC14" s="51"/>
      <c r="AD14" s="51"/>
      <c r="AE14" s="51"/>
      <c r="AF14" s="22"/>
      <c r="AG14" s="23"/>
    </row>
    <row r="15" customFormat="false" ht="13.5" hidden="false" customHeight="false" outlineLevel="0" collapsed="false">
      <c r="A15" s="24"/>
      <c r="B15" s="25"/>
      <c r="C15" s="30"/>
      <c r="D15" s="27" t="s">
        <v>25</v>
      </c>
      <c r="E15" s="63" t="s">
        <v>26</v>
      </c>
      <c r="F15" s="30"/>
      <c r="G15" s="30"/>
      <c r="H15" s="30"/>
      <c r="I15" s="30"/>
      <c r="J15" s="31"/>
      <c r="K15" s="32"/>
      <c r="L15" s="64"/>
      <c r="M15" s="64"/>
      <c r="N15" s="64"/>
      <c r="O15" s="64"/>
      <c r="P15" s="64"/>
      <c r="Q15" s="65"/>
      <c r="R15" s="66" t="s">
        <v>27</v>
      </c>
      <c r="S15" s="67" t="n">
        <v>1</v>
      </c>
      <c r="T15" s="30"/>
      <c r="U15" s="30"/>
      <c r="V15" s="68"/>
      <c r="W15" s="69"/>
      <c r="X15" s="70"/>
      <c r="Y15" s="71"/>
      <c r="Z15" s="71"/>
      <c r="AA15" s="71"/>
      <c r="AB15" s="51"/>
      <c r="AC15" s="51"/>
      <c r="AD15" s="51"/>
      <c r="AE15" s="51"/>
      <c r="AF15" s="22"/>
      <c r="AG15" s="23"/>
    </row>
    <row r="16" customFormat="false" ht="5.1" hidden="false" customHeight="true" outlineLevel="0" collapsed="false">
      <c r="A16" s="38"/>
      <c r="B16" s="39"/>
      <c r="C16" s="15"/>
      <c r="D16" s="13"/>
      <c r="E16" s="40"/>
      <c r="F16" s="15"/>
      <c r="G16" s="15"/>
      <c r="H16" s="15"/>
      <c r="I16" s="15"/>
      <c r="J16" s="16"/>
      <c r="K16" s="41"/>
      <c r="L16" s="42"/>
      <c r="M16" s="42"/>
      <c r="N16" s="42"/>
      <c r="O16" s="42"/>
      <c r="P16" s="42"/>
      <c r="Q16" s="43"/>
      <c r="R16" s="44"/>
      <c r="S16" s="45"/>
      <c r="T16" s="15"/>
      <c r="U16" s="15"/>
      <c r="V16" s="46"/>
      <c r="W16" s="47"/>
      <c r="X16" s="48"/>
      <c r="Y16" s="37"/>
      <c r="Z16" s="37"/>
      <c r="AA16" s="37"/>
      <c r="AB16" s="51"/>
      <c r="AC16" s="51"/>
      <c r="AD16" s="51"/>
      <c r="AE16" s="51"/>
      <c r="AF16" s="22"/>
      <c r="AG16" s="23"/>
    </row>
    <row r="17" customFormat="false" ht="12.75" hidden="false" customHeight="false" outlineLevel="0" collapsed="false">
      <c r="A17" s="49" t="s">
        <v>28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50"/>
      <c r="Z17" s="50"/>
      <c r="AA17" s="50"/>
      <c r="AB17" s="51"/>
      <c r="AC17" s="51"/>
      <c r="AD17" s="51"/>
      <c r="AE17" s="51"/>
      <c r="AF17" s="22"/>
      <c r="AG17" s="23"/>
    </row>
    <row r="18" customFormat="false" ht="12.75" hidden="false" customHeight="false" outlineLevel="0" collapsed="false">
      <c r="A18" s="38"/>
      <c r="B18" s="39"/>
      <c r="C18" s="15"/>
      <c r="D18" s="13" t="s">
        <v>29</v>
      </c>
      <c r="E18" s="40" t="s">
        <v>30</v>
      </c>
      <c r="F18" s="40"/>
      <c r="G18" s="40"/>
      <c r="H18" s="59"/>
      <c r="I18" s="40"/>
      <c r="J18" s="16"/>
      <c r="K18" s="41"/>
      <c r="L18" s="42"/>
      <c r="M18" s="72"/>
      <c r="N18" s="42"/>
      <c r="O18" s="42"/>
      <c r="P18" s="72"/>
      <c r="Q18" s="43"/>
      <c r="R18" s="45"/>
      <c r="S18" s="45"/>
      <c r="T18" s="59" t="s">
        <v>31</v>
      </c>
      <c r="U18" s="59"/>
      <c r="V18" s="59"/>
      <c r="W18" s="53" t="s">
        <v>32</v>
      </c>
      <c r="X18" s="58"/>
      <c r="Y18" s="15"/>
      <c r="Z18" s="15"/>
      <c r="AA18" s="15"/>
      <c r="AB18" s="51"/>
      <c r="AC18" s="51"/>
      <c r="AD18" s="51"/>
      <c r="AE18" s="51"/>
      <c r="AF18" s="22"/>
      <c r="AG18" s="23"/>
    </row>
    <row r="19" customFormat="false" ht="12.75" hidden="false" customHeight="false" outlineLevel="0" collapsed="false">
      <c r="A19" s="38"/>
      <c r="B19" s="39"/>
      <c r="C19" s="59"/>
      <c r="D19" s="13" t="s">
        <v>33</v>
      </c>
      <c r="E19" s="73" t="s">
        <v>34</v>
      </c>
      <c r="F19" s="73"/>
      <c r="G19" s="53"/>
      <c r="H19" s="15"/>
      <c r="I19" s="15"/>
      <c r="J19" s="16"/>
      <c r="K19" s="41"/>
      <c r="L19" s="54"/>
      <c r="M19" s="54"/>
      <c r="N19" s="54"/>
      <c r="O19" s="54"/>
      <c r="P19" s="56"/>
      <c r="Q19" s="53"/>
      <c r="R19" s="57"/>
      <c r="S19" s="13" t="s">
        <v>6</v>
      </c>
      <c r="T19" s="59" t="s">
        <v>35</v>
      </c>
      <c r="U19" s="59"/>
      <c r="V19" s="59"/>
      <c r="W19" s="60" t="s">
        <v>36</v>
      </c>
      <c r="X19" s="60"/>
      <c r="Y19" s="37"/>
      <c r="Z19" s="37"/>
      <c r="AA19" s="37"/>
      <c r="AB19" s="51"/>
      <c r="AC19" s="51"/>
      <c r="AD19" s="51"/>
      <c r="AE19" s="51"/>
      <c r="AF19" s="22"/>
      <c r="AG19" s="23"/>
    </row>
    <row r="20" customFormat="false" ht="12.75" hidden="false" customHeight="false" outlineLevel="0" collapsed="false">
      <c r="A20" s="38"/>
      <c r="B20" s="39"/>
      <c r="C20" s="61"/>
      <c r="D20" s="62" t="s">
        <v>37</v>
      </c>
      <c r="E20" s="73" t="s">
        <v>38</v>
      </c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53"/>
      <c r="V20" s="53"/>
      <c r="W20" s="15"/>
      <c r="X20" s="58"/>
      <c r="Y20" s="15"/>
      <c r="Z20" s="15"/>
      <c r="AA20" s="15"/>
      <c r="AB20" s="51"/>
      <c r="AC20" s="51"/>
      <c r="AD20" s="51"/>
      <c r="AE20" s="51"/>
      <c r="AF20" s="22"/>
      <c r="AG20" s="23"/>
    </row>
    <row r="21" customFormat="false" ht="13.5" hidden="false" customHeight="false" outlineLevel="0" collapsed="false">
      <c r="A21" s="24"/>
      <c r="B21" s="25"/>
      <c r="C21" s="74"/>
      <c r="D21" s="75"/>
      <c r="E21" s="63"/>
      <c r="F21" s="29"/>
      <c r="G21" s="29"/>
      <c r="H21" s="29"/>
      <c r="I21" s="29"/>
      <c r="J21" s="33"/>
      <c r="K21" s="76"/>
      <c r="L21" s="33"/>
      <c r="M21" s="33"/>
      <c r="N21" s="33"/>
      <c r="O21" s="33"/>
      <c r="P21" s="34"/>
      <c r="Q21" s="29"/>
      <c r="R21" s="35"/>
      <c r="S21" s="29"/>
      <c r="T21" s="29"/>
      <c r="U21" s="29"/>
      <c r="V21" s="29"/>
      <c r="W21" s="30"/>
      <c r="X21" s="77"/>
      <c r="Y21" s="15"/>
      <c r="Z21" s="15"/>
      <c r="AA21" s="15"/>
      <c r="AB21" s="51"/>
      <c r="AC21" s="51"/>
      <c r="AD21" s="51"/>
      <c r="AE21" s="51"/>
      <c r="AF21" s="22"/>
      <c r="AG21" s="23"/>
    </row>
    <row r="22" customFormat="false" ht="5.1" hidden="false" customHeight="true" outlineLevel="0" collapsed="false">
      <c r="A22" s="38"/>
      <c r="B22" s="39"/>
      <c r="C22" s="15"/>
      <c r="D22" s="13"/>
      <c r="E22" s="40"/>
      <c r="F22" s="15"/>
      <c r="G22" s="15"/>
      <c r="H22" s="15"/>
      <c r="I22" s="15"/>
      <c r="J22" s="16"/>
      <c r="K22" s="41"/>
      <c r="L22" s="42"/>
      <c r="M22" s="42"/>
      <c r="N22" s="42"/>
      <c r="O22" s="42"/>
      <c r="P22" s="42"/>
      <c r="Q22" s="43"/>
      <c r="R22" s="44"/>
      <c r="S22" s="45"/>
      <c r="T22" s="15"/>
      <c r="U22" s="15"/>
      <c r="V22" s="46"/>
      <c r="W22" s="47"/>
      <c r="X22" s="48"/>
      <c r="Y22" s="37"/>
      <c r="Z22" s="37"/>
      <c r="AA22" s="37"/>
      <c r="AB22" s="51"/>
      <c r="AC22" s="51"/>
      <c r="AD22" s="51"/>
      <c r="AE22" s="51"/>
      <c r="AF22" s="22"/>
      <c r="AG22" s="23"/>
    </row>
    <row r="23" customFormat="false" ht="12.75" hidden="false" customHeight="false" outlineLevel="0" collapsed="false">
      <c r="A23" s="78" t="s">
        <v>39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9"/>
      <c r="Z23" s="79"/>
      <c r="AA23" s="79"/>
      <c r="AB23" s="51"/>
      <c r="AC23" s="51"/>
      <c r="AD23" s="51"/>
      <c r="AE23" s="51"/>
      <c r="AF23" s="22"/>
      <c r="AG23" s="23"/>
    </row>
    <row r="24" customFormat="false" ht="12.75" hidden="false" customHeight="false" outlineLevel="0" collapsed="false">
      <c r="A24" s="38"/>
      <c r="B24" s="39"/>
      <c r="C24" s="61"/>
      <c r="D24" s="62" t="s">
        <v>40</v>
      </c>
      <c r="E24" s="80" t="n">
        <f aca="false">$J$202</f>
        <v>0.218073517787698</v>
      </c>
      <c r="F24" s="81" t="s">
        <v>41</v>
      </c>
      <c r="G24" s="82"/>
      <c r="H24" s="82"/>
      <c r="I24" s="62"/>
      <c r="J24" s="83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15"/>
      <c r="V24" s="62" t="s">
        <v>42</v>
      </c>
      <c r="W24" s="53" t="s">
        <v>43</v>
      </c>
      <c r="X24" s="58"/>
      <c r="Y24" s="15"/>
      <c r="Z24" s="15"/>
      <c r="AA24" s="15"/>
      <c r="AB24" s="51"/>
      <c r="AC24" s="51"/>
      <c r="AD24" s="51"/>
      <c r="AE24" s="51"/>
      <c r="AF24" s="22"/>
      <c r="AG24" s="23"/>
    </row>
    <row r="25" customFormat="false" ht="18" hidden="false" customHeight="false" outlineLevel="0" collapsed="false">
      <c r="A25" s="85" t="s">
        <v>44</v>
      </c>
      <c r="B25" s="86" t="s">
        <v>45</v>
      </c>
      <c r="C25" s="87" t="s">
        <v>46</v>
      </c>
      <c r="D25" s="87"/>
      <c r="E25" s="87"/>
      <c r="F25" s="87"/>
      <c r="G25" s="87"/>
      <c r="H25" s="87"/>
      <c r="I25" s="87"/>
      <c r="J25" s="87" t="s">
        <v>47</v>
      </c>
      <c r="K25" s="87" t="s">
        <v>48</v>
      </c>
      <c r="L25" s="88" t="s">
        <v>49</v>
      </c>
      <c r="M25" s="88" t="s">
        <v>50</v>
      </c>
      <c r="N25" s="88" t="s">
        <v>51</v>
      </c>
      <c r="O25" s="88" t="s">
        <v>52</v>
      </c>
      <c r="P25" s="89" t="s">
        <v>53</v>
      </c>
      <c r="Q25" s="88" t="s">
        <v>54</v>
      </c>
      <c r="R25" s="90" t="s">
        <v>55</v>
      </c>
      <c r="S25" s="90" t="s">
        <v>55</v>
      </c>
      <c r="T25" s="91" t="s">
        <v>49</v>
      </c>
      <c r="U25" s="91" t="s">
        <v>50</v>
      </c>
      <c r="V25" s="91" t="s">
        <v>51</v>
      </c>
      <c r="W25" s="91" t="s">
        <v>52</v>
      </c>
      <c r="X25" s="92" t="s">
        <v>53</v>
      </c>
      <c r="Y25" s="93" t="s">
        <v>56</v>
      </c>
      <c r="Z25" s="93" t="s">
        <v>57</v>
      </c>
      <c r="AA25" s="94" t="s">
        <v>58</v>
      </c>
      <c r="AB25" s="94" t="s">
        <v>59</v>
      </c>
      <c r="AC25" s="94"/>
      <c r="AD25" s="94"/>
      <c r="AE25" s="94"/>
      <c r="AF25" s="95"/>
      <c r="AG25" s="95"/>
    </row>
    <row r="26" s="108" customFormat="true" ht="12.75" hidden="false" customHeight="false" outlineLevel="0" collapsed="false">
      <c r="A26" s="96" t="s">
        <v>60</v>
      </c>
      <c r="B26" s="97" t="s">
        <v>61</v>
      </c>
      <c r="C26" s="97"/>
      <c r="D26" s="97"/>
      <c r="E26" s="97"/>
      <c r="F26" s="97"/>
      <c r="G26" s="97"/>
      <c r="H26" s="97"/>
      <c r="I26" s="97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9"/>
      <c r="U26" s="100" t="n">
        <f aca="false">SUM(U27:U28)</f>
        <v>678.878</v>
      </c>
      <c r="V26" s="99"/>
      <c r="W26" s="100" t="n">
        <f aca="false">SUM(W27:W28)</f>
        <v>1640.619</v>
      </c>
      <c r="X26" s="101" t="n">
        <f aca="false">U26+W26</f>
        <v>2319.497</v>
      </c>
      <c r="Y26" s="102"/>
      <c r="Z26" s="102"/>
      <c r="AA26" s="103"/>
      <c r="AB26" s="103"/>
      <c r="AC26" s="104" t="s">
        <v>62</v>
      </c>
      <c r="AD26" s="103"/>
      <c r="AE26" s="104" t="s">
        <v>63</v>
      </c>
      <c r="AF26" s="105"/>
      <c r="AG26" s="106" t="s">
        <v>64</v>
      </c>
      <c r="AH26" s="107" t="s">
        <v>65</v>
      </c>
    </row>
    <row r="27" s="23" customFormat="true" ht="12.75" hidden="false" customHeight="false" outlineLevel="0" collapsed="false">
      <c r="A27" s="109" t="s">
        <v>66</v>
      </c>
      <c r="B27" s="110" t="s">
        <v>67</v>
      </c>
      <c r="C27" s="111" t="s">
        <v>68</v>
      </c>
      <c r="D27" s="111"/>
      <c r="E27" s="111"/>
      <c r="F27" s="111"/>
      <c r="G27" s="111"/>
      <c r="H27" s="111"/>
      <c r="I27" s="111"/>
      <c r="J27" s="87" t="n">
        <v>0</v>
      </c>
      <c r="K27" s="87" t="s">
        <v>69</v>
      </c>
      <c r="L27" s="112"/>
      <c r="M27" s="112"/>
      <c r="N27" s="112"/>
      <c r="O27" s="112"/>
      <c r="P27" s="113"/>
      <c r="Q27" s="112"/>
      <c r="R27" s="112"/>
      <c r="S27" s="112"/>
      <c r="T27" s="114" t="n">
        <v>262.096</v>
      </c>
      <c r="U27" s="114" t="n">
        <f aca="false">J27*T27</f>
        <v>0</v>
      </c>
      <c r="V27" s="114" t="n">
        <v>33.676</v>
      </c>
      <c r="W27" s="114" t="n">
        <f aca="false">(V27*J27)</f>
        <v>0</v>
      </c>
      <c r="X27" s="115" t="n">
        <f aca="false">ROUND(U27+W27,2)</f>
        <v>0</v>
      </c>
      <c r="Y27" s="116" t="n">
        <v>739.43</v>
      </c>
      <c r="Z27" s="116" t="n">
        <v>739.43</v>
      </c>
      <c r="AA27" s="94" t="n">
        <f aca="false">IF((Y27=Z27),0,(Y27-Z27))</f>
        <v>0</v>
      </c>
      <c r="AB27" s="94" t="str">
        <f aca="false">IF((X27=AA27),"OK",(X27-AA27))</f>
        <v>OK</v>
      </c>
      <c r="AC27" s="117" t="n">
        <v>269.3</v>
      </c>
      <c r="AD27" s="94"/>
      <c r="AE27" s="117" t="n">
        <v>34.6</v>
      </c>
      <c r="AF27" s="118"/>
      <c r="AG27" s="119" t="n">
        <f aca="false">AE27+AC27</f>
        <v>303.9</v>
      </c>
      <c r="AH27" s="120" t="n">
        <v>303.9</v>
      </c>
    </row>
    <row r="28" s="23" customFormat="true" ht="12.75" hidden="false" customHeight="true" outlineLevel="0" collapsed="false">
      <c r="A28" s="109" t="s">
        <v>70</v>
      </c>
      <c r="B28" s="110" t="s">
        <v>71</v>
      </c>
      <c r="C28" s="121" t="s">
        <v>72</v>
      </c>
      <c r="D28" s="121"/>
      <c r="E28" s="121"/>
      <c r="F28" s="121"/>
      <c r="G28" s="121"/>
      <c r="H28" s="121"/>
      <c r="I28" s="121"/>
      <c r="J28" s="87" t="n">
        <f aca="false">8330-1249.5</f>
        <v>7080.5</v>
      </c>
      <c r="K28" s="87" t="s">
        <v>69</v>
      </c>
      <c r="L28" s="112"/>
      <c r="M28" s="112"/>
      <c r="N28" s="112"/>
      <c r="O28" s="112"/>
      <c r="P28" s="113"/>
      <c r="Q28" s="112"/>
      <c r="R28" s="112"/>
      <c r="S28" s="112"/>
      <c r="T28" s="114" t="n">
        <v>0.0958799519807923</v>
      </c>
      <c r="U28" s="114" t="n">
        <f aca="false">J28*T28</f>
        <v>678.878</v>
      </c>
      <c r="V28" s="114" t="n">
        <v>0.231709483793517</v>
      </c>
      <c r="W28" s="114" t="n">
        <f aca="false">(V28*J28)</f>
        <v>1640.619</v>
      </c>
      <c r="X28" s="115" t="n">
        <f aca="false">ROUND(U28+W28,2)</f>
        <v>2319.5</v>
      </c>
      <c r="Y28" s="116" t="n">
        <v>2728.82</v>
      </c>
      <c r="Z28" s="116" t="n">
        <v>409.32</v>
      </c>
      <c r="AA28" s="94" t="n">
        <f aca="false">IF((Y28=Z28),0,(Y28-Z28))</f>
        <v>2319.5</v>
      </c>
      <c r="AB28" s="94" t="str">
        <f aca="false">IF((X28=AA28),"OK",(X28-AA28))</f>
        <v>OK</v>
      </c>
      <c r="AC28" s="117" t="n">
        <v>0.1</v>
      </c>
      <c r="AD28" s="94"/>
      <c r="AE28" s="117" t="n">
        <v>0.24</v>
      </c>
      <c r="AF28" s="118"/>
      <c r="AG28" s="119" t="n">
        <f aca="false">AE28+AC28</f>
        <v>0.34</v>
      </c>
      <c r="AH28" s="120" t="n">
        <v>0.34</v>
      </c>
    </row>
    <row r="29" s="108" customFormat="true" ht="12.75" hidden="false" customHeight="false" outlineLevel="0" collapsed="false">
      <c r="A29" s="96" t="s">
        <v>73</v>
      </c>
      <c r="B29" s="97" t="s">
        <v>74</v>
      </c>
      <c r="C29" s="97"/>
      <c r="D29" s="97"/>
      <c r="E29" s="97"/>
      <c r="F29" s="97"/>
      <c r="G29" s="97"/>
      <c r="H29" s="97"/>
      <c r="I29" s="97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122"/>
      <c r="U29" s="100" t="n">
        <f aca="false">U30+U34</f>
        <v>48099.2692058604</v>
      </c>
      <c r="V29" s="122"/>
      <c r="W29" s="100" t="n">
        <f aca="false">W30+W34</f>
        <v>11871.1861612958</v>
      </c>
      <c r="X29" s="101" t="n">
        <f aca="false">U29+W29</f>
        <v>59970.4553671562</v>
      </c>
      <c r="Y29" s="102"/>
      <c r="Z29" s="102"/>
      <c r="AA29" s="102"/>
      <c r="AB29" s="123"/>
      <c r="AC29" s="104" t="s">
        <v>62</v>
      </c>
      <c r="AD29" s="103"/>
      <c r="AE29" s="104" t="s">
        <v>63</v>
      </c>
      <c r="AF29" s="105"/>
      <c r="AG29" s="106" t="s">
        <v>64</v>
      </c>
      <c r="AH29" s="107" t="s">
        <v>65</v>
      </c>
    </row>
    <row r="30" s="135" customFormat="true" ht="12.75" hidden="false" customHeight="false" outlineLevel="0" collapsed="false">
      <c r="A30" s="124" t="s">
        <v>75</v>
      </c>
      <c r="B30" s="125" t="s">
        <v>76</v>
      </c>
      <c r="C30" s="125"/>
      <c r="D30" s="125"/>
      <c r="E30" s="125"/>
      <c r="F30" s="125"/>
      <c r="G30" s="125"/>
      <c r="H30" s="125"/>
      <c r="I30" s="125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7"/>
      <c r="U30" s="128" t="n">
        <f aca="false">SUM(U31:U33)</f>
        <v>45147.2992058604</v>
      </c>
      <c r="V30" s="127"/>
      <c r="W30" s="128" t="n">
        <f aca="false">SUM(W31:W33)</f>
        <v>10440.2561612958</v>
      </c>
      <c r="X30" s="129" t="n">
        <f aca="false">U30+W30</f>
        <v>55587.5553671562</v>
      </c>
      <c r="Y30" s="130"/>
      <c r="Z30" s="130"/>
      <c r="AA30" s="130"/>
      <c r="AB30" s="131"/>
      <c r="AC30" s="132"/>
      <c r="AD30" s="131"/>
      <c r="AE30" s="132"/>
      <c r="AF30" s="133"/>
      <c r="AG30" s="119"/>
      <c r="AH30" s="134"/>
    </row>
    <row r="31" s="23" customFormat="true" ht="12.75" hidden="false" customHeight="true" outlineLevel="0" collapsed="false">
      <c r="A31" s="136" t="s">
        <v>77</v>
      </c>
      <c r="B31" s="137" t="s">
        <v>78</v>
      </c>
      <c r="C31" s="138" t="s">
        <v>79</v>
      </c>
      <c r="D31" s="138"/>
      <c r="E31" s="138"/>
      <c r="F31" s="138"/>
      <c r="G31" s="138"/>
      <c r="H31" s="138"/>
      <c r="I31" s="138"/>
      <c r="J31" s="87" t="n">
        <f aca="false">1120.19+380.82-363.09</f>
        <v>1137.92</v>
      </c>
      <c r="K31" s="139" t="s">
        <v>69</v>
      </c>
      <c r="L31" s="140"/>
      <c r="M31" s="140"/>
      <c r="N31" s="140"/>
      <c r="O31" s="140"/>
      <c r="P31" s="140"/>
      <c r="Q31" s="140"/>
      <c r="R31" s="140"/>
      <c r="S31" s="140"/>
      <c r="T31" s="114" t="n">
        <v>0.894877449184216</v>
      </c>
      <c r="U31" s="114" t="n">
        <f aca="false">J31*T31</f>
        <v>1018.2989469757</v>
      </c>
      <c r="V31" s="114" t="n">
        <v>0.2956276107421</v>
      </c>
      <c r="W31" s="114" t="n">
        <f aca="false">(V31*J31)</f>
        <v>336.400570815651</v>
      </c>
      <c r="X31" s="115" t="n">
        <f aca="false">ROUND(U31+W31,2)</f>
        <v>1354.7</v>
      </c>
      <c r="Y31" s="116" t="n">
        <v>1786.97</v>
      </c>
      <c r="Z31" s="116" t="n">
        <v>432.27</v>
      </c>
      <c r="AA31" s="94" t="n">
        <f aca="false">IF((Y31=Z31),0,(Y31-Z31))</f>
        <v>1354.7</v>
      </c>
      <c r="AB31" s="94" t="str">
        <f aca="false">IF((X31=AA31),"OK",(X31-AA31))</f>
        <v>OK</v>
      </c>
      <c r="AC31" s="141" t="n">
        <f aca="false">0.57+0.35</f>
        <v>0.92</v>
      </c>
      <c r="AD31" s="51"/>
      <c r="AE31" s="141" t="n">
        <v>0.3</v>
      </c>
      <c r="AF31" s="118"/>
      <c r="AG31" s="119" t="n">
        <f aca="false">AE31+AC31</f>
        <v>1.22</v>
      </c>
      <c r="AH31" s="142" t="n">
        <v>1.22</v>
      </c>
    </row>
    <row r="32" s="144" customFormat="true" ht="19.7" hidden="false" customHeight="true" outlineLevel="0" collapsed="false">
      <c r="A32" s="136" t="s">
        <v>80</v>
      </c>
      <c r="B32" s="137" t="s">
        <v>81</v>
      </c>
      <c r="C32" s="138" t="s">
        <v>82</v>
      </c>
      <c r="D32" s="138"/>
      <c r="E32" s="138"/>
      <c r="F32" s="138"/>
      <c r="G32" s="138"/>
      <c r="H32" s="138"/>
      <c r="I32" s="138"/>
      <c r="J32" s="87" t="n">
        <f aca="false">1120.19-363.17</f>
        <v>757.02</v>
      </c>
      <c r="K32" s="139" t="s">
        <v>69</v>
      </c>
      <c r="L32" s="140"/>
      <c r="M32" s="140"/>
      <c r="N32" s="140"/>
      <c r="O32" s="140"/>
      <c r="P32" s="140"/>
      <c r="Q32" s="140"/>
      <c r="R32" s="140"/>
      <c r="S32" s="140"/>
      <c r="T32" s="114" t="n">
        <v>37.5450057579518</v>
      </c>
      <c r="U32" s="114" t="n">
        <f aca="false">J32*T32</f>
        <v>28422.3202588847</v>
      </c>
      <c r="V32" s="114" t="n">
        <v>8.80497951240415</v>
      </c>
      <c r="W32" s="114" t="n">
        <f aca="false">(V32*J32)</f>
        <v>6665.54559048019</v>
      </c>
      <c r="X32" s="115" t="n">
        <f aca="false">ROUND(U32+W32,2)</f>
        <v>35087.87</v>
      </c>
      <c r="Y32" s="116" t="n">
        <v>51920.8</v>
      </c>
      <c r="Z32" s="116" t="n">
        <v>16832.72</v>
      </c>
      <c r="AA32" s="94" t="n">
        <f aca="false">IF((Y32=Z32),0,(Y32-Z32))</f>
        <v>35088.08</v>
      </c>
      <c r="AB32" s="143" t="n">
        <f aca="false">IF((X32=AA32),"OK",(X32-AA32))</f>
        <v>-0.209999999999127</v>
      </c>
      <c r="AC32" s="141" t="n">
        <f aca="false">38.35+0.23</f>
        <v>38.58</v>
      </c>
      <c r="AD32" s="51"/>
      <c r="AE32" s="141" t="n">
        <v>9.05</v>
      </c>
      <c r="AF32" s="118"/>
      <c r="AG32" s="119" t="n">
        <f aca="false">AE32+AC32</f>
        <v>47.63</v>
      </c>
      <c r="AH32" s="120" t="n">
        <v>47.63</v>
      </c>
    </row>
    <row r="33" s="23" customFormat="true" ht="19.7" hidden="false" customHeight="true" outlineLevel="0" collapsed="false">
      <c r="A33" s="136" t="s">
        <v>83</v>
      </c>
      <c r="B33" s="137" t="s">
        <v>84</v>
      </c>
      <c r="C33" s="138" t="s">
        <v>85</v>
      </c>
      <c r="D33" s="138"/>
      <c r="E33" s="138"/>
      <c r="F33" s="138"/>
      <c r="G33" s="138"/>
      <c r="H33" s="138"/>
      <c r="I33" s="138"/>
      <c r="J33" s="87" t="n">
        <v>380.82</v>
      </c>
      <c r="K33" s="145" t="s">
        <v>69</v>
      </c>
      <c r="L33" s="146"/>
      <c r="M33" s="146"/>
      <c r="N33" s="146"/>
      <c r="O33" s="146"/>
      <c r="P33" s="146"/>
      <c r="Q33" s="146"/>
      <c r="R33" s="146"/>
      <c r="S33" s="146"/>
      <c r="T33" s="114" t="n">
        <v>41.2443674176777</v>
      </c>
      <c r="U33" s="114" t="n">
        <f aca="false">J33*T33</f>
        <v>15706.68</v>
      </c>
      <c r="V33" s="114" t="n">
        <v>9.02870122367523</v>
      </c>
      <c r="W33" s="114" t="n">
        <f aca="false">(V33*J33)</f>
        <v>3438.31</v>
      </c>
      <c r="X33" s="115" t="n">
        <f aca="false">ROUND(U33+W33,2)</f>
        <v>19144.99</v>
      </c>
      <c r="Y33" s="116" t="n">
        <v>19144.99</v>
      </c>
      <c r="Z33" s="116" t="n">
        <v>0</v>
      </c>
      <c r="AA33" s="94" t="n">
        <f aca="false">IF((Y33=Z33),0,(Y33-Z33))</f>
        <v>19144.99</v>
      </c>
      <c r="AB33" s="94" t="str">
        <f aca="false">IF((X33=AA33),"OK",(X33-AA33))</f>
        <v>OK</v>
      </c>
      <c r="AC33" s="141" t="n">
        <v>42.38</v>
      </c>
      <c r="AD33" s="51"/>
      <c r="AE33" s="141" t="n">
        <f aca="false">9.05+0.23</f>
        <v>9.28</v>
      </c>
      <c r="AF33" s="118"/>
      <c r="AG33" s="119" t="n">
        <f aca="false">AE33+AC33</f>
        <v>51.66</v>
      </c>
      <c r="AH33" s="120" t="n">
        <v>51.66</v>
      </c>
    </row>
    <row r="34" s="135" customFormat="true" ht="12.75" hidden="false" customHeight="false" outlineLevel="0" collapsed="false">
      <c r="A34" s="124" t="s">
        <v>86</v>
      </c>
      <c r="B34" s="125" t="s">
        <v>87</v>
      </c>
      <c r="C34" s="125"/>
      <c r="D34" s="125"/>
      <c r="E34" s="125"/>
      <c r="F34" s="125"/>
      <c r="G34" s="125"/>
      <c r="H34" s="125"/>
      <c r="I34" s="125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7"/>
      <c r="U34" s="128" t="n">
        <f aca="false">SUM(U35:U39)</f>
        <v>2951.97</v>
      </c>
      <c r="V34" s="127"/>
      <c r="W34" s="128" t="n">
        <f aca="false">SUM(W35:W39)</f>
        <v>1430.93</v>
      </c>
      <c r="X34" s="129" t="n">
        <f aca="false">U34+W34</f>
        <v>4382.9</v>
      </c>
      <c r="Y34" s="130"/>
      <c r="Z34" s="130"/>
      <c r="AA34" s="94"/>
      <c r="AB34" s="94"/>
      <c r="AC34" s="132"/>
      <c r="AD34" s="131"/>
      <c r="AE34" s="132"/>
      <c r="AF34" s="133"/>
      <c r="AG34" s="119" t="n">
        <f aca="false">AE34+AC34</f>
        <v>0</v>
      </c>
      <c r="AH34" s="147"/>
    </row>
    <row r="35" s="23" customFormat="true" ht="12.75" hidden="false" customHeight="true" outlineLevel="0" collapsed="false">
      <c r="A35" s="136" t="s">
        <v>88</v>
      </c>
      <c r="B35" s="137" t="s">
        <v>89</v>
      </c>
      <c r="C35" s="138" t="s">
        <v>90</v>
      </c>
      <c r="D35" s="138"/>
      <c r="E35" s="138"/>
      <c r="F35" s="138"/>
      <c r="G35" s="138"/>
      <c r="H35" s="138"/>
      <c r="I35" s="138"/>
      <c r="J35" s="87" t="n">
        <v>2.94</v>
      </c>
      <c r="K35" s="145" t="s">
        <v>91</v>
      </c>
      <c r="L35" s="146"/>
      <c r="M35" s="146"/>
      <c r="N35" s="146"/>
      <c r="O35" s="146"/>
      <c r="P35" s="146"/>
      <c r="Q35" s="146"/>
      <c r="R35" s="146"/>
      <c r="S35" s="146"/>
      <c r="T35" s="114" t="n">
        <v>293.08843537415</v>
      </c>
      <c r="U35" s="114" t="n">
        <f aca="false">J35*T35</f>
        <v>861.68</v>
      </c>
      <c r="V35" s="148" t="n">
        <v>22.5544217687075</v>
      </c>
      <c r="W35" s="114" t="n">
        <f aca="false">(V35*J35)</f>
        <v>66.31</v>
      </c>
      <c r="X35" s="149" t="n">
        <f aca="false">(U35+W35)</f>
        <v>927.99</v>
      </c>
      <c r="Y35" s="116" t="n">
        <v>928</v>
      </c>
      <c r="Z35" s="116" t="n">
        <v>0</v>
      </c>
      <c r="AA35" s="94" t="n">
        <f aca="false">IF((Y35=Z35),0,(Y35-Z35))</f>
        <v>928</v>
      </c>
      <c r="AB35" s="143" t="n">
        <f aca="false">IF((X35=AA35),"OK",(X35-AA35))</f>
        <v>-0.00999999999999091</v>
      </c>
      <c r="AC35" s="150" t="n">
        <f aca="false">300.9+0.14+0.11</f>
        <v>301.15</v>
      </c>
      <c r="AD35" s="51"/>
      <c r="AE35" s="150" t="n">
        <v>23.18</v>
      </c>
      <c r="AF35" s="118"/>
      <c r="AG35" s="119" t="n">
        <f aca="false">AE35+AC35</f>
        <v>324.33</v>
      </c>
      <c r="AH35" s="120" t="n">
        <v>324.33</v>
      </c>
    </row>
    <row r="36" s="23" customFormat="true" ht="19.7" hidden="false" customHeight="true" outlineLevel="0" collapsed="false">
      <c r="A36" s="136" t="s">
        <v>92</v>
      </c>
      <c r="B36" s="137" t="s">
        <v>93</v>
      </c>
      <c r="C36" s="138" t="s">
        <v>94</v>
      </c>
      <c r="D36" s="138"/>
      <c r="E36" s="138"/>
      <c r="F36" s="138"/>
      <c r="G36" s="138"/>
      <c r="H36" s="138"/>
      <c r="I36" s="138"/>
      <c r="J36" s="87" t="n">
        <v>59.38</v>
      </c>
      <c r="K36" s="145" t="s">
        <v>95</v>
      </c>
      <c r="L36" s="146"/>
      <c r="M36" s="146"/>
      <c r="N36" s="146"/>
      <c r="O36" s="146"/>
      <c r="P36" s="146"/>
      <c r="Q36" s="146"/>
      <c r="R36" s="146"/>
      <c r="S36" s="146"/>
      <c r="T36" s="114" t="n">
        <v>5.60895924553722</v>
      </c>
      <c r="U36" s="114" t="n">
        <f aca="false">J36*T36</f>
        <v>333.06</v>
      </c>
      <c r="V36" s="114" t="n">
        <v>2.54075446278208</v>
      </c>
      <c r="W36" s="114" t="n">
        <f aca="false">(V36*J36)</f>
        <v>150.87</v>
      </c>
      <c r="X36" s="149" t="n">
        <f aca="false">ROUND(U36+W36,2)</f>
        <v>483.93</v>
      </c>
      <c r="Y36" s="116" t="n">
        <v>483.94</v>
      </c>
      <c r="Z36" s="116" t="n">
        <v>0</v>
      </c>
      <c r="AA36" s="94" t="n">
        <f aca="false">IF((Y36=Z36),0,(Y36-Z36))</f>
        <v>483.94</v>
      </c>
      <c r="AB36" s="143" t="n">
        <f aca="false">IF((X36=AA36),"OK",(X36-AA36))</f>
        <v>-0.00999999999999091</v>
      </c>
      <c r="AC36" s="150" t="n">
        <v>5.76</v>
      </c>
      <c r="AD36" s="51"/>
      <c r="AE36" s="150" t="n">
        <v>2.61</v>
      </c>
      <c r="AF36" s="118"/>
      <c r="AG36" s="119" t="n">
        <f aca="false">AE36+AC36</f>
        <v>8.37</v>
      </c>
      <c r="AH36" s="120" t="n">
        <v>8.37</v>
      </c>
    </row>
    <row r="37" s="23" customFormat="true" ht="17.25" hidden="false" customHeight="true" outlineLevel="0" collapsed="false">
      <c r="A37" s="136" t="s">
        <v>96</v>
      </c>
      <c r="B37" s="137" t="s">
        <v>97</v>
      </c>
      <c r="C37" s="138" t="s">
        <v>98</v>
      </c>
      <c r="D37" s="138"/>
      <c r="E37" s="138"/>
      <c r="F37" s="138"/>
      <c r="G37" s="138"/>
      <c r="H37" s="138"/>
      <c r="I37" s="138"/>
      <c r="J37" s="87" t="n">
        <v>160.59</v>
      </c>
      <c r="K37" s="145" t="s">
        <v>95</v>
      </c>
      <c r="L37" s="146"/>
      <c r="M37" s="146"/>
      <c r="N37" s="146"/>
      <c r="O37" s="146"/>
      <c r="P37" s="146"/>
      <c r="Q37" s="146"/>
      <c r="R37" s="146"/>
      <c r="S37" s="146"/>
      <c r="T37" s="114" t="n">
        <v>5.65689021732362</v>
      </c>
      <c r="U37" s="114" t="n">
        <f aca="false">J37*T37</f>
        <v>908.44</v>
      </c>
      <c r="V37" s="114" t="n">
        <v>3.65944330282085</v>
      </c>
      <c r="W37" s="114" t="n">
        <f aca="false">(V37*J37)</f>
        <v>587.67</v>
      </c>
      <c r="X37" s="115" t="n">
        <f aca="false">ROUND(U37+W37,2)</f>
        <v>1496.11</v>
      </c>
      <c r="Y37" s="116" t="n">
        <v>1496.11</v>
      </c>
      <c r="Z37" s="116" t="n">
        <v>0</v>
      </c>
      <c r="AA37" s="94" t="n">
        <f aca="false">IF((Y37=Z37),0,(Y37-Z37))</f>
        <v>1496.11</v>
      </c>
      <c r="AB37" s="94" t="str">
        <f aca="false">IF((X37=AA37),"OK",(X37-AA37))</f>
        <v>OK</v>
      </c>
      <c r="AC37" s="150" t="n">
        <v>5.81</v>
      </c>
      <c r="AD37" s="51"/>
      <c r="AE37" s="150" t="n">
        <v>3.76</v>
      </c>
      <c r="AF37" s="118"/>
      <c r="AG37" s="119" t="n">
        <f aca="false">AE37+AC37</f>
        <v>9.57</v>
      </c>
      <c r="AH37" s="120" t="n">
        <v>9.57</v>
      </c>
    </row>
    <row r="38" s="23" customFormat="true" ht="12.75" hidden="false" customHeight="false" outlineLevel="0" collapsed="false">
      <c r="A38" s="136" t="s">
        <v>99</v>
      </c>
      <c r="B38" s="137" t="s">
        <v>100</v>
      </c>
      <c r="C38" s="137" t="s">
        <v>101</v>
      </c>
      <c r="D38" s="137"/>
      <c r="E38" s="137"/>
      <c r="F38" s="137"/>
      <c r="G38" s="137"/>
      <c r="H38" s="137"/>
      <c r="I38" s="137"/>
      <c r="J38" s="87" t="n">
        <v>24.24</v>
      </c>
      <c r="K38" s="145" t="s">
        <v>69</v>
      </c>
      <c r="L38" s="146"/>
      <c r="M38" s="146"/>
      <c r="N38" s="146"/>
      <c r="O38" s="146"/>
      <c r="P38" s="146"/>
      <c r="Q38" s="146"/>
      <c r="R38" s="146"/>
      <c r="S38" s="146"/>
      <c r="T38" s="114" t="n">
        <v>34.1332508250825</v>
      </c>
      <c r="U38" s="114" t="n">
        <f aca="false">J38*T38</f>
        <v>827.39</v>
      </c>
      <c r="V38" s="114" t="n">
        <v>23.1072607260726</v>
      </c>
      <c r="W38" s="114" t="n">
        <f aca="false">(V38*J38)</f>
        <v>560.12</v>
      </c>
      <c r="X38" s="115" t="n">
        <f aca="false">ROUND(U38+W38,2)</f>
        <v>1387.51</v>
      </c>
      <c r="Y38" s="116" t="n">
        <v>1387.51</v>
      </c>
      <c r="Z38" s="116" t="n">
        <v>0</v>
      </c>
      <c r="AA38" s="94" t="n">
        <f aca="false">IF((Y38=Z38),0,(Y38-Z38))</f>
        <v>1387.51</v>
      </c>
      <c r="AB38" s="94" t="str">
        <f aca="false">IF((X38=AA38),"OK",(X38-AA38))</f>
        <v>OK</v>
      </c>
      <c r="AC38" s="151" t="n">
        <f aca="false">34.94+0.13</f>
        <v>35.07</v>
      </c>
      <c r="AD38" s="51"/>
      <c r="AE38" s="150" t="n">
        <v>23.74</v>
      </c>
      <c r="AF38" s="118"/>
      <c r="AG38" s="119" t="n">
        <f aca="false">AE38+AC38</f>
        <v>58.81</v>
      </c>
      <c r="AH38" s="120" t="n">
        <v>58.81</v>
      </c>
    </row>
    <row r="39" s="23" customFormat="true" ht="12.75" hidden="false" customHeight="false" outlineLevel="0" collapsed="false">
      <c r="A39" s="136" t="s">
        <v>102</v>
      </c>
      <c r="B39" s="111" t="s">
        <v>103</v>
      </c>
      <c r="C39" s="111" t="s">
        <v>104</v>
      </c>
      <c r="D39" s="111"/>
      <c r="E39" s="111"/>
      <c r="F39" s="111"/>
      <c r="G39" s="111"/>
      <c r="H39" s="111"/>
      <c r="I39" s="111"/>
      <c r="J39" s="145" t="n">
        <v>31.51</v>
      </c>
      <c r="K39" s="152" t="s">
        <v>69</v>
      </c>
      <c r="L39" s="151"/>
      <c r="M39" s="151"/>
      <c r="N39" s="151"/>
      <c r="O39" s="151"/>
      <c r="P39" s="153"/>
      <c r="Q39" s="151"/>
      <c r="R39" s="151"/>
      <c r="S39" s="151"/>
      <c r="T39" s="114" t="n">
        <v>0.679149476356712</v>
      </c>
      <c r="U39" s="114" t="n">
        <f aca="false">J39*T39</f>
        <v>21.4</v>
      </c>
      <c r="V39" s="114" t="n">
        <v>2.09330371310695</v>
      </c>
      <c r="W39" s="114" t="n">
        <f aca="false">(V39*J39)</f>
        <v>65.96</v>
      </c>
      <c r="X39" s="115" t="n">
        <f aca="false">ROUND(U39+W39,2)</f>
        <v>87.36</v>
      </c>
      <c r="Y39" s="116" t="n">
        <v>87.36</v>
      </c>
      <c r="Z39" s="116" t="n">
        <v>0</v>
      </c>
      <c r="AA39" s="94" t="n">
        <f aca="false">IF((Y39=Z39),0,(Y39-Z39))</f>
        <v>87.36</v>
      </c>
      <c r="AB39" s="94" t="str">
        <f aca="false">IF((X39=AA39),"OK",(X39-AA39))</f>
        <v>OK</v>
      </c>
      <c r="AC39" s="150" t="n">
        <v>0.7</v>
      </c>
      <c r="AD39" s="51"/>
      <c r="AE39" s="151" t="n">
        <v>2.15</v>
      </c>
      <c r="AF39" s="118"/>
      <c r="AG39" s="119" t="n">
        <f aca="false">AE39+AC39</f>
        <v>2.85</v>
      </c>
      <c r="AH39" s="120" t="n">
        <v>2.85</v>
      </c>
    </row>
    <row r="40" s="108" customFormat="true" ht="12.75" hidden="false" customHeight="false" outlineLevel="0" collapsed="false">
      <c r="A40" s="96" t="s">
        <v>105</v>
      </c>
      <c r="B40" s="97" t="s">
        <v>106</v>
      </c>
      <c r="C40" s="97"/>
      <c r="D40" s="97"/>
      <c r="E40" s="97"/>
      <c r="F40" s="97"/>
      <c r="G40" s="97"/>
      <c r="H40" s="97"/>
      <c r="I40" s="97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122"/>
      <c r="U40" s="100" t="n">
        <f aca="false">U41+U44</f>
        <v>10426.8701781473</v>
      </c>
      <c r="V40" s="122"/>
      <c r="W40" s="100" t="n">
        <f aca="false">W41+W44</f>
        <v>6181.83311163895</v>
      </c>
      <c r="X40" s="101" t="n">
        <f aca="false">W40+U40</f>
        <v>16608.7032897862</v>
      </c>
      <c r="Y40" s="102"/>
      <c r="Z40" s="102"/>
      <c r="AA40" s="102"/>
      <c r="AB40" s="123"/>
      <c r="AC40" s="104" t="s">
        <v>62</v>
      </c>
      <c r="AD40" s="103"/>
      <c r="AE40" s="104" t="s">
        <v>63</v>
      </c>
      <c r="AF40" s="105"/>
      <c r="AG40" s="106" t="s">
        <v>64</v>
      </c>
      <c r="AH40" s="107" t="s">
        <v>65</v>
      </c>
    </row>
    <row r="41" s="135" customFormat="true" ht="12.75" hidden="false" customHeight="false" outlineLevel="0" collapsed="false">
      <c r="A41" s="124" t="s">
        <v>107</v>
      </c>
      <c r="B41" s="125" t="s">
        <v>108</v>
      </c>
      <c r="C41" s="125"/>
      <c r="D41" s="125"/>
      <c r="E41" s="125"/>
      <c r="F41" s="125"/>
      <c r="G41" s="125"/>
      <c r="H41" s="125"/>
      <c r="I41" s="125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7"/>
      <c r="U41" s="128" t="n">
        <f aca="false">SUM(U42:U43)</f>
        <v>0</v>
      </c>
      <c r="V41" s="127"/>
      <c r="W41" s="128" t="n">
        <f aca="false">SUM(W42:W43)</f>
        <v>0</v>
      </c>
      <c r="X41" s="129" t="n">
        <f aca="false">U41+W41</f>
        <v>0</v>
      </c>
      <c r="Y41" s="130"/>
      <c r="Z41" s="130"/>
      <c r="AA41" s="130"/>
      <c r="AB41" s="131"/>
      <c r="AC41" s="132"/>
      <c r="AD41" s="131"/>
      <c r="AE41" s="132"/>
      <c r="AF41" s="133"/>
      <c r="AG41" s="119"/>
      <c r="AH41" s="147"/>
    </row>
    <row r="42" s="23" customFormat="true" ht="12.75" hidden="false" customHeight="true" outlineLevel="0" collapsed="false">
      <c r="A42" s="136" t="s">
        <v>109</v>
      </c>
      <c r="B42" s="137" t="s">
        <v>78</v>
      </c>
      <c r="C42" s="138" t="s">
        <v>79</v>
      </c>
      <c r="D42" s="138"/>
      <c r="E42" s="138"/>
      <c r="F42" s="138"/>
      <c r="G42" s="138"/>
      <c r="H42" s="138"/>
      <c r="I42" s="138"/>
      <c r="J42" s="87" t="n">
        <v>0</v>
      </c>
      <c r="K42" s="139" t="s">
        <v>69</v>
      </c>
      <c r="L42" s="140"/>
      <c r="M42" s="140"/>
      <c r="N42" s="140"/>
      <c r="O42" s="140"/>
      <c r="P42" s="140"/>
      <c r="Q42" s="140"/>
      <c r="R42" s="140"/>
      <c r="S42" s="140"/>
      <c r="T42" s="114" t="n">
        <v>0.894881733253826</v>
      </c>
      <c r="U42" s="114" t="n">
        <f aca="false">J42*T42</f>
        <v>0</v>
      </c>
      <c r="V42" s="114" t="n">
        <v>0.295627111906182</v>
      </c>
      <c r="W42" s="114" t="n">
        <f aca="false">(V42*J42)</f>
        <v>0</v>
      </c>
      <c r="X42" s="115" t="n">
        <f aca="false">ROUND(U42+W42,2)</f>
        <v>0</v>
      </c>
      <c r="Y42" s="116" t="n">
        <v>1197.89</v>
      </c>
      <c r="Z42" s="116" t="n">
        <v>1197.89</v>
      </c>
      <c r="AA42" s="94" t="n">
        <f aca="false">IF((Y42=Z42),0,(Y42-Z42))</f>
        <v>0</v>
      </c>
      <c r="AB42" s="94" t="str">
        <f aca="false">IF((X42=AA42),"OK",(X42-AA42))</f>
        <v>OK</v>
      </c>
      <c r="AC42" s="141" t="n">
        <f aca="false">0.57+0.35</f>
        <v>0.92</v>
      </c>
      <c r="AD42" s="51"/>
      <c r="AE42" s="141" t="n">
        <v>0.3</v>
      </c>
      <c r="AF42" s="118"/>
      <c r="AG42" s="119" t="n">
        <f aca="false">AE42+AC42</f>
        <v>1.22</v>
      </c>
      <c r="AH42" s="120" t="n">
        <v>1.22</v>
      </c>
    </row>
    <row r="43" s="23" customFormat="true" ht="19.7" hidden="false" customHeight="true" outlineLevel="0" collapsed="false">
      <c r="A43" s="136" t="s">
        <v>110</v>
      </c>
      <c r="B43" s="137" t="s">
        <v>84</v>
      </c>
      <c r="C43" s="138" t="s">
        <v>85</v>
      </c>
      <c r="D43" s="138"/>
      <c r="E43" s="138"/>
      <c r="F43" s="138"/>
      <c r="G43" s="138"/>
      <c r="H43" s="138"/>
      <c r="I43" s="138"/>
      <c r="J43" s="87" t="n">
        <v>0</v>
      </c>
      <c r="K43" s="145" t="s">
        <v>69</v>
      </c>
      <c r="L43" s="146"/>
      <c r="M43" s="146"/>
      <c r="N43" s="146"/>
      <c r="O43" s="146"/>
      <c r="P43" s="146"/>
      <c r="Q43" s="146"/>
      <c r="R43" s="146"/>
      <c r="S43" s="146"/>
      <c r="T43" s="114" t="n">
        <v>41.4680982905983</v>
      </c>
      <c r="U43" s="114" t="n">
        <f aca="false">J43*T43</f>
        <v>0</v>
      </c>
      <c r="V43" s="114" t="n">
        <v>8.80497863247863</v>
      </c>
      <c r="W43" s="114" t="n">
        <f aca="false">(V43*J43)</f>
        <v>0</v>
      </c>
      <c r="X43" s="115" t="n">
        <f aca="false">ROUND(U43+W43,2)</f>
        <v>0</v>
      </c>
      <c r="Y43" s="116" t="n">
        <v>47055.6</v>
      </c>
      <c r="Z43" s="116" t="n">
        <v>47055.6</v>
      </c>
      <c r="AA43" s="94" t="n">
        <f aca="false">IF((Y43=Z43),0,(Y43-Z43))</f>
        <v>0</v>
      </c>
      <c r="AB43" s="94" t="str">
        <f aca="false">IF((X43=AA43),"OK",(X43-AA43))</f>
        <v>OK</v>
      </c>
      <c r="AC43" s="150" t="n">
        <f aca="false">42.38+0.23</f>
        <v>42.61</v>
      </c>
      <c r="AD43" s="51"/>
      <c r="AE43" s="150" t="n">
        <v>9.05</v>
      </c>
      <c r="AF43" s="118"/>
      <c r="AG43" s="119" t="n">
        <f aca="false">AE43+AC43</f>
        <v>51.66</v>
      </c>
      <c r="AH43" s="120" t="n">
        <v>51.66</v>
      </c>
    </row>
    <row r="44" s="135" customFormat="true" ht="12.75" hidden="false" customHeight="false" outlineLevel="0" collapsed="false">
      <c r="A44" s="124" t="s">
        <v>111</v>
      </c>
      <c r="B44" s="125" t="s">
        <v>87</v>
      </c>
      <c r="C44" s="125"/>
      <c r="D44" s="125"/>
      <c r="E44" s="125"/>
      <c r="F44" s="125"/>
      <c r="G44" s="125"/>
      <c r="H44" s="125"/>
      <c r="I44" s="125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7"/>
      <c r="U44" s="128" t="n">
        <f aca="false">SUM(U45:U49)</f>
        <v>10426.8701781473</v>
      </c>
      <c r="V44" s="127"/>
      <c r="W44" s="128" t="n">
        <f aca="false">SUM(W45:W49)</f>
        <v>6181.83311163895</v>
      </c>
      <c r="X44" s="129" t="n">
        <f aca="false">U44+W44</f>
        <v>16608.7032897862</v>
      </c>
      <c r="Y44" s="130"/>
      <c r="Z44" s="130"/>
      <c r="AA44" s="130"/>
      <c r="AB44" s="131"/>
      <c r="AC44" s="132"/>
      <c r="AD44" s="131"/>
      <c r="AE44" s="132"/>
      <c r="AF44" s="133"/>
      <c r="AG44" s="119"/>
      <c r="AH44" s="147"/>
    </row>
    <row r="45" s="23" customFormat="true" ht="12.75" hidden="false" customHeight="true" outlineLevel="0" collapsed="false">
      <c r="A45" s="136" t="s">
        <v>112</v>
      </c>
      <c r="B45" s="137" t="s">
        <v>89</v>
      </c>
      <c r="C45" s="138" t="s">
        <v>90</v>
      </c>
      <c r="D45" s="138"/>
      <c r="E45" s="138"/>
      <c r="F45" s="138"/>
      <c r="G45" s="138"/>
      <c r="H45" s="138"/>
      <c r="I45" s="138"/>
      <c r="J45" s="87" t="n">
        <f aca="false">16.84-13.47</f>
        <v>3.37</v>
      </c>
      <c r="K45" s="145" t="s">
        <v>91</v>
      </c>
      <c r="L45" s="146"/>
      <c r="M45" s="146"/>
      <c r="N45" s="146"/>
      <c r="O45" s="146"/>
      <c r="P45" s="146"/>
      <c r="Q45" s="146"/>
      <c r="R45" s="146"/>
      <c r="S45" s="146"/>
      <c r="T45" s="114" t="n">
        <v>293.089073634204</v>
      </c>
      <c r="U45" s="114" t="n">
        <f aca="false">J45*T45</f>
        <v>987.710178147268</v>
      </c>
      <c r="V45" s="114" t="n">
        <v>22.5558194774347</v>
      </c>
      <c r="W45" s="114" t="n">
        <f aca="false">(V45*J45)</f>
        <v>76.0131116389549</v>
      </c>
      <c r="X45" s="115" t="n">
        <f aca="false">ROUND(U45+W45,2)</f>
        <v>1063.72</v>
      </c>
      <c r="Y45" s="116" t="n">
        <v>5315.46</v>
      </c>
      <c r="Z45" s="116" t="n">
        <v>4252.37</v>
      </c>
      <c r="AA45" s="94" t="n">
        <f aca="false">IF((Y45=Z45),0,(Y45-Z45))</f>
        <v>1063.09</v>
      </c>
      <c r="AB45" s="143" t="n">
        <f aca="false">IF((X45=AA45),"OK",(X45-AA45))</f>
        <v>0.629999999999882</v>
      </c>
      <c r="AC45" s="150" t="n">
        <f aca="false">300.9+0.14+0.11</f>
        <v>301.15</v>
      </c>
      <c r="AD45" s="51"/>
      <c r="AE45" s="150" t="n">
        <v>23.18</v>
      </c>
      <c r="AF45" s="118"/>
      <c r="AG45" s="119" t="n">
        <f aca="false">AE45+AC45</f>
        <v>324.33</v>
      </c>
      <c r="AH45" s="120" t="n">
        <v>324.33</v>
      </c>
    </row>
    <row r="46" s="23" customFormat="true" ht="20.1" hidden="false" customHeight="true" outlineLevel="0" collapsed="false">
      <c r="A46" s="136" t="s">
        <v>113</v>
      </c>
      <c r="B46" s="137" t="s">
        <v>93</v>
      </c>
      <c r="C46" s="138" t="s">
        <v>94</v>
      </c>
      <c r="D46" s="138"/>
      <c r="E46" s="138"/>
      <c r="F46" s="138"/>
      <c r="G46" s="138"/>
      <c r="H46" s="138"/>
      <c r="I46" s="138"/>
      <c r="J46" s="87" t="n">
        <v>687.96</v>
      </c>
      <c r="K46" s="145" t="s">
        <v>95</v>
      </c>
      <c r="L46" s="146"/>
      <c r="M46" s="146"/>
      <c r="N46" s="146"/>
      <c r="O46" s="146"/>
      <c r="P46" s="146"/>
      <c r="Q46" s="146"/>
      <c r="R46" s="146"/>
      <c r="S46" s="146"/>
      <c r="T46" s="114" t="n">
        <v>5.60897435897436</v>
      </c>
      <c r="U46" s="114" t="n">
        <f aca="false">J46*T46</f>
        <v>3858.75</v>
      </c>
      <c r="V46" s="114" t="n">
        <v>2.54081632653061</v>
      </c>
      <c r="W46" s="114" t="n">
        <f aca="false">(V46*J46)</f>
        <v>1747.98</v>
      </c>
      <c r="X46" s="149" t="n">
        <f aca="false">ROUND(U46+W46,2)</f>
        <v>5606.73</v>
      </c>
      <c r="Y46" s="116" t="n">
        <v>5606.74</v>
      </c>
      <c r="Z46" s="116" t="n">
        <v>0</v>
      </c>
      <c r="AA46" s="94" t="n">
        <f aca="false">IF((Y46=Z46),0,(Y46-Z46))</f>
        <v>5606.74</v>
      </c>
      <c r="AB46" s="143" t="n">
        <f aca="false">IF((X46=AA46),"OK",(X46-AA46))</f>
        <v>-0.0100000000002183</v>
      </c>
      <c r="AC46" s="150" t="n">
        <v>5.76</v>
      </c>
      <c r="AD46" s="51"/>
      <c r="AE46" s="150" t="n">
        <v>2.61</v>
      </c>
      <c r="AF46" s="118"/>
      <c r="AG46" s="119" t="n">
        <f aca="false">AE46+AC46</f>
        <v>8.37</v>
      </c>
      <c r="AH46" s="120" t="n">
        <v>8.37</v>
      </c>
    </row>
    <row r="47" s="23" customFormat="true" ht="17.25" hidden="false" customHeight="true" outlineLevel="0" collapsed="false">
      <c r="A47" s="136" t="s">
        <v>96</v>
      </c>
      <c r="B47" s="137" t="s">
        <v>97</v>
      </c>
      <c r="C47" s="138" t="s">
        <v>98</v>
      </c>
      <c r="D47" s="138"/>
      <c r="E47" s="138"/>
      <c r="F47" s="138"/>
      <c r="G47" s="138"/>
      <c r="H47" s="138"/>
      <c r="I47" s="138"/>
      <c r="J47" s="87" t="n">
        <v>95.49</v>
      </c>
      <c r="K47" s="145" t="s">
        <v>95</v>
      </c>
      <c r="L47" s="146"/>
      <c r="M47" s="146"/>
      <c r="N47" s="146"/>
      <c r="O47" s="146"/>
      <c r="P47" s="146"/>
      <c r="Q47" s="146"/>
      <c r="R47" s="146"/>
      <c r="S47" s="146"/>
      <c r="T47" s="114" t="n">
        <v>5.6569274269557</v>
      </c>
      <c r="U47" s="114" t="n">
        <f aca="false">J47*T47</f>
        <v>540.18</v>
      </c>
      <c r="V47" s="114" t="n">
        <v>3.65944077913918</v>
      </c>
      <c r="W47" s="114" t="n">
        <f aca="false">(V47*J47)</f>
        <v>349.44</v>
      </c>
      <c r="X47" s="115" t="n">
        <f aca="false">ROUND(U47+W47,2)</f>
        <v>889.62</v>
      </c>
      <c r="Y47" s="116" t="n">
        <v>889.62</v>
      </c>
      <c r="Z47" s="116" t="n">
        <v>0</v>
      </c>
      <c r="AA47" s="94" t="n">
        <f aca="false">IF((Y47=Z47),0,(Y47-Z47))</f>
        <v>889.62</v>
      </c>
      <c r="AB47" s="94" t="str">
        <f aca="false">IF((X47=AA47),"OK",(X47-AA47))</f>
        <v>OK</v>
      </c>
      <c r="AC47" s="150" t="n">
        <v>5.81</v>
      </c>
      <c r="AD47" s="51"/>
      <c r="AE47" s="150" t="n">
        <v>3.76</v>
      </c>
      <c r="AF47" s="118"/>
      <c r="AG47" s="119" t="n">
        <f aca="false">AE47+AC47</f>
        <v>9.57</v>
      </c>
      <c r="AH47" s="120" t="n">
        <v>9.57</v>
      </c>
    </row>
    <row r="48" s="23" customFormat="true" ht="12.75" hidden="false" customHeight="false" outlineLevel="0" collapsed="false">
      <c r="A48" s="136" t="s">
        <v>114</v>
      </c>
      <c r="B48" s="137" t="s">
        <v>100</v>
      </c>
      <c r="C48" s="137" t="s">
        <v>101</v>
      </c>
      <c r="D48" s="137"/>
      <c r="E48" s="137"/>
      <c r="F48" s="137"/>
      <c r="G48" s="137"/>
      <c r="H48" s="137"/>
      <c r="I48" s="137"/>
      <c r="J48" s="87" t="n">
        <v>140.4</v>
      </c>
      <c r="K48" s="145" t="s">
        <v>69</v>
      </c>
      <c r="L48" s="146"/>
      <c r="M48" s="146"/>
      <c r="N48" s="146"/>
      <c r="O48" s="146"/>
      <c r="P48" s="146"/>
      <c r="Q48" s="146"/>
      <c r="R48" s="146"/>
      <c r="S48" s="146"/>
      <c r="T48" s="114" t="n">
        <v>34.1332621082621</v>
      </c>
      <c r="U48" s="114" t="n">
        <f aca="false">J48*T48</f>
        <v>4792.31</v>
      </c>
      <c r="V48" s="114" t="n">
        <v>23.1070512820513</v>
      </c>
      <c r="W48" s="114" t="n">
        <f aca="false">(V48*J48)</f>
        <v>3244.23</v>
      </c>
      <c r="X48" s="149" t="n">
        <f aca="false">ROUND(U48+W48,2)</f>
        <v>8036.54</v>
      </c>
      <c r="Y48" s="116" t="n">
        <v>8036.55</v>
      </c>
      <c r="Z48" s="116" t="n">
        <v>0</v>
      </c>
      <c r="AA48" s="94" t="n">
        <f aca="false">IF((Y48=Z48),0,(Y48-Z48))</f>
        <v>8036.55</v>
      </c>
      <c r="AB48" s="143" t="n">
        <f aca="false">IF((X48=AA48),"OK",(X48-AA48))</f>
        <v>-0.0100000000002183</v>
      </c>
      <c r="AC48" s="150" t="n">
        <f aca="false">34.94+0.03+0.1</f>
        <v>35.07</v>
      </c>
      <c r="AD48" s="51"/>
      <c r="AE48" s="150" t="n">
        <v>23.74</v>
      </c>
      <c r="AF48" s="118"/>
      <c r="AG48" s="119" t="n">
        <f aca="false">AE48+AC48</f>
        <v>58.81</v>
      </c>
      <c r="AH48" s="120" t="n">
        <v>58.81</v>
      </c>
    </row>
    <row r="49" s="23" customFormat="true" ht="12.75" hidden="false" customHeight="false" outlineLevel="0" collapsed="false">
      <c r="A49" s="136" t="s">
        <v>115</v>
      </c>
      <c r="B49" s="111" t="s">
        <v>103</v>
      </c>
      <c r="C49" s="111" t="s">
        <v>104</v>
      </c>
      <c r="D49" s="111"/>
      <c r="E49" s="111"/>
      <c r="F49" s="111"/>
      <c r="G49" s="111"/>
      <c r="H49" s="111"/>
      <c r="I49" s="111"/>
      <c r="J49" s="145" t="n">
        <v>365.04</v>
      </c>
      <c r="K49" s="152" t="s">
        <v>69</v>
      </c>
      <c r="L49" s="151"/>
      <c r="M49" s="151"/>
      <c r="N49" s="151"/>
      <c r="O49" s="151"/>
      <c r="P49" s="153"/>
      <c r="Q49" s="151"/>
      <c r="R49" s="151"/>
      <c r="S49" s="151"/>
      <c r="T49" s="114" t="n">
        <v>0.679158448389218</v>
      </c>
      <c r="U49" s="114" t="n">
        <f aca="false">J49*T49</f>
        <v>247.92</v>
      </c>
      <c r="V49" s="114" t="n">
        <v>2.09338702607933</v>
      </c>
      <c r="W49" s="114" t="n">
        <f aca="false">(V49*J49)</f>
        <v>764.17</v>
      </c>
      <c r="X49" s="149" t="n">
        <f aca="false">ROUND(U49+W49,2)</f>
        <v>1012.09</v>
      </c>
      <c r="Y49" s="116" t="n">
        <v>1012.08</v>
      </c>
      <c r="Z49" s="116" t="n">
        <v>0</v>
      </c>
      <c r="AA49" s="94" t="n">
        <f aca="false">IF((Y49=Z49),0,(Y49-Z49))</f>
        <v>1012.08</v>
      </c>
      <c r="AB49" s="143" t="n">
        <f aca="false">IF((X49=AA49),"OK",(X49-AA49))</f>
        <v>0.00999999999999091</v>
      </c>
      <c r="AC49" s="151" t="n">
        <v>0.7</v>
      </c>
      <c r="AD49" s="51"/>
      <c r="AE49" s="151" t="n">
        <v>2.15</v>
      </c>
      <c r="AF49" s="118"/>
      <c r="AG49" s="119" t="n">
        <f aca="false">AE49+AC49</f>
        <v>2.85</v>
      </c>
      <c r="AH49" s="120" t="n">
        <v>2.85</v>
      </c>
    </row>
    <row r="50" s="108" customFormat="true" ht="12.75" hidden="false" customHeight="false" outlineLevel="0" collapsed="false">
      <c r="A50" s="154" t="n">
        <v>4</v>
      </c>
      <c r="B50" s="97" t="s">
        <v>116</v>
      </c>
      <c r="C50" s="97"/>
      <c r="D50" s="97"/>
      <c r="E50" s="97"/>
      <c r="F50" s="97"/>
      <c r="G50" s="97"/>
      <c r="H50" s="97"/>
      <c r="I50" s="97"/>
      <c r="J50" s="155"/>
      <c r="K50" s="98"/>
      <c r="L50" s="98"/>
      <c r="M50" s="98"/>
      <c r="N50" s="98"/>
      <c r="O50" s="98"/>
      <c r="P50" s="98"/>
      <c r="Q50" s="98"/>
      <c r="R50" s="98"/>
      <c r="S50" s="98"/>
      <c r="T50" s="122"/>
      <c r="U50" s="100" t="n">
        <f aca="false">U51+U57+U65</f>
        <v>223057.68</v>
      </c>
      <c r="V50" s="100"/>
      <c r="W50" s="100" t="n">
        <f aca="false">W51+W57+W65</f>
        <v>56406.98</v>
      </c>
      <c r="X50" s="101" t="n">
        <f aca="false">X51+X57+X65</f>
        <v>279464.66</v>
      </c>
      <c r="Y50" s="102"/>
      <c r="Z50" s="102"/>
      <c r="AA50" s="102"/>
      <c r="AB50" s="123"/>
      <c r="AC50" s="104" t="s">
        <v>62</v>
      </c>
      <c r="AD50" s="103"/>
      <c r="AE50" s="104" t="s">
        <v>63</v>
      </c>
      <c r="AF50" s="105"/>
      <c r="AG50" s="106" t="s">
        <v>64</v>
      </c>
      <c r="AH50" s="107" t="s">
        <v>65</v>
      </c>
    </row>
    <row r="51" s="135" customFormat="true" ht="12.75" hidden="false" customHeight="false" outlineLevel="0" collapsed="false">
      <c r="A51" s="124" t="s">
        <v>117</v>
      </c>
      <c r="B51" s="125" t="s">
        <v>118</v>
      </c>
      <c r="C51" s="125"/>
      <c r="D51" s="125"/>
      <c r="E51" s="125"/>
      <c r="F51" s="125"/>
      <c r="G51" s="125"/>
      <c r="H51" s="125"/>
      <c r="I51" s="125"/>
      <c r="J51" s="156"/>
      <c r="K51" s="126"/>
      <c r="L51" s="126"/>
      <c r="M51" s="126"/>
      <c r="N51" s="126"/>
      <c r="O51" s="126"/>
      <c r="P51" s="126"/>
      <c r="Q51" s="126"/>
      <c r="R51" s="126"/>
      <c r="S51" s="126"/>
      <c r="T51" s="127"/>
      <c r="U51" s="128" t="n">
        <f aca="false">SUM(U52:U56)</f>
        <v>104826.01</v>
      </c>
      <c r="V51" s="127"/>
      <c r="W51" s="128" t="n">
        <f aca="false">SUM(W52:W56)</f>
        <v>32567.18</v>
      </c>
      <c r="X51" s="129" t="n">
        <f aca="false">U51+W51</f>
        <v>137393.19</v>
      </c>
      <c r="Y51" s="130"/>
      <c r="Z51" s="130"/>
      <c r="AA51" s="130"/>
      <c r="AB51" s="131"/>
      <c r="AC51" s="132"/>
      <c r="AD51" s="131"/>
      <c r="AE51" s="132"/>
      <c r="AF51" s="133"/>
      <c r="AG51" s="119"/>
      <c r="AH51" s="147"/>
    </row>
    <row r="52" s="23" customFormat="true" ht="12.75" hidden="false" customHeight="true" outlineLevel="0" collapsed="false">
      <c r="A52" s="136" t="s">
        <v>119</v>
      </c>
      <c r="B52" s="137" t="s">
        <v>78</v>
      </c>
      <c r="C52" s="138" t="s">
        <v>79</v>
      </c>
      <c r="D52" s="138"/>
      <c r="E52" s="138"/>
      <c r="F52" s="138"/>
      <c r="G52" s="138"/>
      <c r="H52" s="138"/>
      <c r="I52" s="138"/>
      <c r="J52" s="87" t="n">
        <v>1664</v>
      </c>
      <c r="K52" s="139" t="s">
        <v>69</v>
      </c>
      <c r="L52" s="140"/>
      <c r="M52" s="140"/>
      <c r="N52" s="140"/>
      <c r="O52" s="140"/>
      <c r="P52" s="140"/>
      <c r="Q52" s="140"/>
      <c r="R52" s="140"/>
      <c r="S52" s="140"/>
      <c r="T52" s="114" t="n">
        <v>0.894879807692308</v>
      </c>
      <c r="U52" s="114" t="n">
        <f aca="false">J52*T52</f>
        <v>1489.08</v>
      </c>
      <c r="V52" s="114" t="n">
        <v>0.295631009615385</v>
      </c>
      <c r="W52" s="114" t="n">
        <f aca="false">(V52*J52)</f>
        <v>491.93</v>
      </c>
      <c r="X52" s="115" t="n">
        <f aca="false">ROUND(U52+W52,2)</f>
        <v>1981.01</v>
      </c>
      <c r="Y52" s="116" t="n">
        <v>1981.01</v>
      </c>
      <c r="Z52" s="116" t="n">
        <v>0</v>
      </c>
      <c r="AA52" s="94" t="n">
        <f aca="false">IF((Y52=Z52),0,(Y52-Z52))</f>
        <v>1981.01</v>
      </c>
      <c r="AB52" s="94" t="str">
        <f aca="false">IF((X52=AA52),"OK",(X52-AA52))</f>
        <v>OK</v>
      </c>
      <c r="AC52" s="141" t="n">
        <f aca="false">0.57+0.35</f>
        <v>0.92</v>
      </c>
      <c r="AD52" s="51"/>
      <c r="AE52" s="141" t="n">
        <v>0.3</v>
      </c>
      <c r="AF52" s="118"/>
      <c r="AG52" s="119" t="n">
        <f aca="false">AE52+AC52</f>
        <v>1.22</v>
      </c>
      <c r="AH52" s="120" t="n">
        <v>1.22</v>
      </c>
    </row>
    <row r="53" s="23" customFormat="true" ht="19.7" hidden="false" customHeight="true" outlineLevel="0" collapsed="false">
      <c r="A53" s="136" t="s">
        <v>120</v>
      </c>
      <c r="B53" s="138" t="s">
        <v>121</v>
      </c>
      <c r="C53" s="138" t="s">
        <v>122</v>
      </c>
      <c r="D53" s="138"/>
      <c r="E53" s="138"/>
      <c r="F53" s="138"/>
      <c r="G53" s="138"/>
      <c r="H53" s="138"/>
      <c r="I53" s="138"/>
      <c r="J53" s="87" t="n">
        <v>1664</v>
      </c>
      <c r="K53" s="139" t="s">
        <v>69</v>
      </c>
      <c r="L53" s="140"/>
      <c r="M53" s="140"/>
      <c r="N53" s="140"/>
      <c r="O53" s="140"/>
      <c r="P53" s="140"/>
      <c r="Q53" s="140"/>
      <c r="R53" s="140"/>
      <c r="S53" s="140"/>
      <c r="T53" s="114" t="n">
        <v>1.52608774038462</v>
      </c>
      <c r="U53" s="114" t="n">
        <f aca="false">J53*T53</f>
        <v>2539.41</v>
      </c>
      <c r="V53" s="114" t="n">
        <v>2.72459134615385</v>
      </c>
      <c r="W53" s="114" t="n">
        <f aca="false">(V53*J53)</f>
        <v>4533.72</v>
      </c>
      <c r="X53" s="115" t="n">
        <f aca="false">ROUND(U53+W53,2)</f>
        <v>7073.13</v>
      </c>
      <c r="Y53" s="116" t="n">
        <v>7073.13</v>
      </c>
      <c r="Z53" s="116" t="n">
        <v>0</v>
      </c>
      <c r="AA53" s="94" t="n">
        <f aca="false">IF((Y53=Z53),0,(Y53-Z53))</f>
        <v>7073.13</v>
      </c>
      <c r="AB53" s="94" t="str">
        <f aca="false">IF((X53=AA53),"OK",(X53-AA53))</f>
        <v>OK</v>
      </c>
      <c r="AC53" s="140" t="n">
        <v>1.57</v>
      </c>
      <c r="AD53" s="51"/>
      <c r="AE53" s="140" t="n">
        <v>2.8</v>
      </c>
      <c r="AF53" s="118"/>
      <c r="AG53" s="119" t="n">
        <f aca="false">AE53+AC53</f>
        <v>4.37</v>
      </c>
      <c r="AH53" s="120" t="n">
        <v>4.37</v>
      </c>
    </row>
    <row r="54" s="23" customFormat="true" ht="12.75" hidden="false" customHeight="true" outlineLevel="0" collapsed="false">
      <c r="A54" s="136" t="s">
        <v>123</v>
      </c>
      <c r="B54" s="138" t="s">
        <v>124</v>
      </c>
      <c r="C54" s="138" t="s">
        <v>125</v>
      </c>
      <c r="D54" s="138"/>
      <c r="E54" s="138"/>
      <c r="F54" s="138"/>
      <c r="G54" s="138"/>
      <c r="H54" s="138"/>
      <c r="I54" s="138"/>
      <c r="J54" s="87" t="n">
        <v>1500</v>
      </c>
      <c r="K54" s="139" t="s">
        <v>69</v>
      </c>
      <c r="L54" s="140"/>
      <c r="M54" s="140"/>
      <c r="N54" s="140"/>
      <c r="O54" s="140"/>
      <c r="P54" s="140"/>
      <c r="Q54" s="140"/>
      <c r="R54" s="140"/>
      <c r="S54" s="140"/>
      <c r="T54" s="114" t="n">
        <v>7.77427333333333</v>
      </c>
      <c r="U54" s="114" t="n">
        <f aca="false">J54*T54</f>
        <v>11661.41</v>
      </c>
      <c r="V54" s="114" t="n">
        <v>3.97902</v>
      </c>
      <c r="W54" s="114" t="n">
        <f aca="false">(V54*J54)</f>
        <v>5968.53</v>
      </c>
      <c r="X54" s="115" t="n">
        <f aca="false">ROUND(U54+W54,2)</f>
        <v>17629.94</v>
      </c>
      <c r="Y54" s="116" t="n">
        <v>17629.94</v>
      </c>
      <c r="Z54" s="116" t="n">
        <v>0</v>
      </c>
      <c r="AA54" s="94" t="n">
        <f aca="false">IF((Y54=Z54),0,(Y54-Z54))</f>
        <v>17629.94</v>
      </c>
      <c r="AB54" s="94" t="str">
        <f aca="false">IF((X54=AA54),"OK",(X54-AA54))</f>
        <v>OK</v>
      </c>
      <c r="AC54" s="140" t="n">
        <f aca="false">7.92+0.03+0.04</f>
        <v>7.99</v>
      </c>
      <c r="AD54" s="51"/>
      <c r="AE54" s="140" t="n">
        <v>4.09</v>
      </c>
      <c r="AF54" s="118"/>
      <c r="AG54" s="119" t="n">
        <f aca="false">AE54+AC54</f>
        <v>12.08</v>
      </c>
      <c r="AH54" s="120" t="n">
        <v>12.08</v>
      </c>
    </row>
    <row r="55" s="166" customFormat="true" ht="13.5" hidden="false" customHeight="true" outlineLevel="0" collapsed="false">
      <c r="A55" s="136" t="s">
        <v>126</v>
      </c>
      <c r="B55" s="157" t="s">
        <v>127</v>
      </c>
      <c r="C55" s="158" t="s">
        <v>128</v>
      </c>
      <c r="D55" s="158"/>
      <c r="E55" s="158"/>
      <c r="F55" s="158"/>
      <c r="G55" s="158"/>
      <c r="H55" s="158"/>
      <c r="I55" s="158"/>
      <c r="J55" s="159" t="n">
        <v>1500</v>
      </c>
      <c r="K55" s="160" t="s">
        <v>69</v>
      </c>
      <c r="L55" s="161"/>
      <c r="M55" s="161"/>
      <c r="N55" s="161"/>
      <c r="O55" s="161"/>
      <c r="P55" s="161"/>
      <c r="Q55" s="161"/>
      <c r="R55" s="161"/>
      <c r="S55" s="161"/>
      <c r="T55" s="114" t="n">
        <v>57.528</v>
      </c>
      <c r="U55" s="114" t="n">
        <f aca="false">J55*T55</f>
        <v>86292</v>
      </c>
      <c r="V55" s="114" t="n">
        <v>14.382</v>
      </c>
      <c r="W55" s="114" t="n">
        <f aca="false">(V55*J55)</f>
        <v>21573</v>
      </c>
      <c r="X55" s="115" t="n">
        <f aca="false">ROUND(U55+W55,2)</f>
        <v>107865</v>
      </c>
      <c r="Y55" s="116" t="n">
        <v>107865</v>
      </c>
      <c r="Z55" s="116" t="n">
        <v>0</v>
      </c>
      <c r="AA55" s="94" t="n">
        <f aca="false">IF((Y55=Z55),0,(Y55-Z55))</f>
        <v>107865</v>
      </c>
      <c r="AB55" s="94" t="str">
        <f aca="false">IF((X55=AA55),"OK",(X55-AA55))</f>
        <v>OK</v>
      </c>
      <c r="AC55" s="161" t="n">
        <f aca="false">90*0.8</f>
        <v>72</v>
      </c>
      <c r="AD55" s="162"/>
      <c r="AE55" s="161" t="n">
        <f aca="false">90*0.2</f>
        <v>18</v>
      </c>
      <c r="AF55" s="163"/>
      <c r="AG55" s="164" t="n">
        <f aca="false">AE55+AC55</f>
        <v>90</v>
      </c>
      <c r="AH55" s="165"/>
    </row>
    <row r="56" s="23" customFormat="true" ht="30" hidden="false" customHeight="true" outlineLevel="0" collapsed="false">
      <c r="A56" s="136" t="s">
        <v>129</v>
      </c>
      <c r="B56" s="138" t="s">
        <v>130</v>
      </c>
      <c r="C56" s="138" t="s">
        <v>131</v>
      </c>
      <c r="D56" s="138"/>
      <c r="E56" s="138"/>
      <c r="F56" s="138"/>
      <c r="G56" s="138"/>
      <c r="H56" s="138"/>
      <c r="I56" s="138"/>
      <c r="J56" s="87" t="n">
        <v>1</v>
      </c>
      <c r="K56" s="139" t="s">
        <v>132</v>
      </c>
      <c r="L56" s="140"/>
      <c r="M56" s="140"/>
      <c r="N56" s="140"/>
      <c r="O56" s="140"/>
      <c r="P56" s="140"/>
      <c r="Q56" s="140"/>
      <c r="R56" s="140"/>
      <c r="S56" s="140"/>
      <c r="T56" s="114" t="n">
        <v>2844.11</v>
      </c>
      <c r="U56" s="114" t="n">
        <f aca="false">J56*T56</f>
        <v>2844.11</v>
      </c>
      <c r="V56" s="114" t="n">
        <v>0</v>
      </c>
      <c r="W56" s="114" t="n">
        <f aca="false">(V56*J56)</f>
        <v>0</v>
      </c>
      <c r="X56" s="115" t="n">
        <f aca="false">ROUND(U56+W56,2)</f>
        <v>2844.11</v>
      </c>
      <c r="Y56" s="116" t="n">
        <v>2844.11</v>
      </c>
      <c r="Z56" s="116" t="n">
        <v>0</v>
      </c>
      <c r="AA56" s="94" t="n">
        <f aca="false">IF((Y56=Z56),0,(Y56-Z56))</f>
        <v>2844.11</v>
      </c>
      <c r="AB56" s="94" t="str">
        <f aca="false">IF((X56=AA56),"OK",(X56-AA56))</f>
        <v>OK</v>
      </c>
      <c r="AC56" s="140" t="n">
        <v>2922.31</v>
      </c>
      <c r="AD56" s="51"/>
      <c r="AE56" s="140" t="n">
        <v>0</v>
      </c>
      <c r="AF56" s="118"/>
      <c r="AG56" s="119" t="n">
        <f aca="false">AE56+AC56</f>
        <v>2922.31</v>
      </c>
      <c r="AH56" s="120" t="n">
        <v>2922.31</v>
      </c>
    </row>
    <row r="57" s="135" customFormat="true" ht="12.75" hidden="false" customHeight="false" outlineLevel="0" collapsed="false">
      <c r="A57" s="124" t="s">
        <v>133</v>
      </c>
      <c r="B57" s="125" t="s">
        <v>134</v>
      </c>
      <c r="C57" s="125"/>
      <c r="D57" s="125"/>
      <c r="E57" s="125"/>
      <c r="F57" s="125"/>
      <c r="G57" s="125"/>
      <c r="H57" s="125"/>
      <c r="I57" s="125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7"/>
      <c r="U57" s="128" t="n">
        <f aca="false">SUM(U58:U64)</f>
        <v>15055.98</v>
      </c>
      <c r="V57" s="127"/>
      <c r="W57" s="128" t="n">
        <f aca="false">SUM(W58:W64)</f>
        <v>2206.11</v>
      </c>
      <c r="X57" s="129" t="n">
        <f aca="false">U57+W57</f>
        <v>17262.09</v>
      </c>
      <c r="Y57" s="130"/>
      <c r="Z57" s="130"/>
      <c r="AA57" s="130"/>
      <c r="AB57" s="131"/>
      <c r="AC57" s="132"/>
      <c r="AD57" s="131"/>
      <c r="AE57" s="132"/>
      <c r="AF57" s="133"/>
      <c r="AG57" s="119" t="n">
        <f aca="false">AE57+AC57</f>
        <v>0</v>
      </c>
      <c r="AH57" s="147"/>
    </row>
    <row r="58" s="23" customFormat="true" ht="12.75" hidden="false" customHeight="false" outlineLevel="0" collapsed="false">
      <c r="A58" s="136" t="s">
        <v>135</v>
      </c>
      <c r="B58" s="137" t="s">
        <v>136</v>
      </c>
      <c r="C58" s="137" t="s">
        <v>137</v>
      </c>
      <c r="D58" s="137"/>
      <c r="E58" s="137"/>
      <c r="F58" s="137"/>
      <c r="G58" s="137"/>
      <c r="H58" s="137"/>
      <c r="I58" s="137"/>
      <c r="J58" s="87" t="n">
        <v>6</v>
      </c>
      <c r="K58" s="145" t="s">
        <v>132</v>
      </c>
      <c r="L58" s="140"/>
      <c r="M58" s="140"/>
      <c r="N58" s="140"/>
      <c r="O58" s="140"/>
      <c r="P58" s="140"/>
      <c r="Q58" s="140"/>
      <c r="R58" s="140"/>
      <c r="S58" s="140"/>
      <c r="T58" s="114" t="n">
        <v>1322.21</v>
      </c>
      <c r="U58" s="114" t="n">
        <f aca="false">J58*T58</f>
        <v>7933.26</v>
      </c>
      <c r="V58" s="114" t="n">
        <v>92.1083333333333</v>
      </c>
      <c r="W58" s="114" t="n">
        <f aca="false">(V58*J58)</f>
        <v>552.65</v>
      </c>
      <c r="X58" s="115" t="n">
        <f aca="false">ROUND(U58+W58,2)</f>
        <v>8485.91</v>
      </c>
      <c r="Y58" s="116" t="n">
        <v>8485.91</v>
      </c>
      <c r="Z58" s="116" t="n">
        <v>0</v>
      </c>
      <c r="AA58" s="94" t="n">
        <f aca="false">IF((Y58=Z58),0,(Y58-Z58))</f>
        <v>8485.91</v>
      </c>
      <c r="AB58" s="94" t="str">
        <f aca="false">IF((X58=AA58),"OK",(X58-AA58))</f>
        <v>OK</v>
      </c>
      <c r="AC58" s="140" t="n">
        <f aca="false">1358.21+0.35</f>
        <v>1358.56</v>
      </c>
      <c r="AD58" s="51"/>
      <c r="AE58" s="140" t="n">
        <v>94.64</v>
      </c>
      <c r="AF58" s="118"/>
      <c r="AG58" s="119" t="n">
        <f aca="false">AE58+AC58</f>
        <v>1453.2</v>
      </c>
      <c r="AH58" s="167" t="n">
        <v>1453.2</v>
      </c>
    </row>
    <row r="59" s="23" customFormat="true" ht="12.75" hidden="false" customHeight="false" outlineLevel="0" collapsed="false">
      <c r="A59" s="136" t="s">
        <v>138</v>
      </c>
      <c r="B59" s="137" t="s">
        <v>139</v>
      </c>
      <c r="C59" s="137" t="s">
        <v>140</v>
      </c>
      <c r="D59" s="137"/>
      <c r="E59" s="137"/>
      <c r="F59" s="137"/>
      <c r="G59" s="137"/>
      <c r="H59" s="137"/>
      <c r="I59" s="137"/>
      <c r="J59" s="87" t="n">
        <v>0.11</v>
      </c>
      <c r="K59" s="145" t="s">
        <v>91</v>
      </c>
      <c r="L59" s="140"/>
      <c r="M59" s="140"/>
      <c r="N59" s="140"/>
      <c r="O59" s="140"/>
      <c r="P59" s="140"/>
      <c r="Q59" s="140"/>
      <c r="R59" s="140"/>
      <c r="S59" s="140"/>
      <c r="T59" s="148" t="n">
        <v>265.636363636364</v>
      </c>
      <c r="U59" s="114" t="n">
        <f aca="false">J59*T59</f>
        <v>29.22</v>
      </c>
      <c r="V59" s="148" t="n">
        <v>142.454545454545</v>
      </c>
      <c r="W59" s="114" t="n">
        <f aca="false">(V59*J59)</f>
        <v>15.67</v>
      </c>
      <c r="X59" s="115" t="n">
        <f aca="false">ROUND(U59+W59,2)</f>
        <v>44.89</v>
      </c>
      <c r="Y59" s="116" t="n">
        <v>44.89</v>
      </c>
      <c r="Z59" s="116" t="n">
        <v>0</v>
      </c>
      <c r="AA59" s="94" t="n">
        <f aca="false">IF((Y59=Z59),0,(Y59-Z59))</f>
        <v>44.89</v>
      </c>
      <c r="AB59" s="94" t="str">
        <f aca="false">IF((X59=AA59),"OK",(X59-AA59))</f>
        <v>OK</v>
      </c>
      <c r="AC59" s="140" t="n">
        <f aca="false">268.89+2.55+1.49</f>
        <v>272.93</v>
      </c>
      <c r="AD59" s="51"/>
      <c r="AE59" s="140" t="n">
        <v>146.4</v>
      </c>
      <c r="AF59" s="118"/>
      <c r="AG59" s="119" t="n">
        <f aca="false">AE59+AC59</f>
        <v>419.33</v>
      </c>
      <c r="AH59" s="167" t="n">
        <v>419.43</v>
      </c>
    </row>
    <row r="60" s="23" customFormat="true" ht="12.75" hidden="false" customHeight="false" outlineLevel="0" collapsed="false">
      <c r="A60" s="136" t="s">
        <v>141</v>
      </c>
      <c r="B60" s="137" t="s">
        <v>142</v>
      </c>
      <c r="C60" s="137" t="s">
        <v>143</v>
      </c>
      <c r="D60" s="137"/>
      <c r="E60" s="137"/>
      <c r="F60" s="137"/>
      <c r="G60" s="137"/>
      <c r="H60" s="137"/>
      <c r="I60" s="137"/>
      <c r="J60" s="87" t="n">
        <v>1.29</v>
      </c>
      <c r="K60" s="145" t="s">
        <v>91</v>
      </c>
      <c r="L60" s="140"/>
      <c r="M60" s="140"/>
      <c r="N60" s="140"/>
      <c r="O60" s="140"/>
      <c r="P60" s="140"/>
      <c r="Q60" s="140"/>
      <c r="R60" s="140"/>
      <c r="S60" s="140"/>
      <c r="T60" s="114" t="n">
        <v>23.1627906976744</v>
      </c>
      <c r="U60" s="114" t="n">
        <f aca="false">J60*T60</f>
        <v>29.88</v>
      </c>
      <c r="V60" s="114" t="n">
        <v>72.937984496124</v>
      </c>
      <c r="W60" s="114" t="n">
        <f aca="false">(V60*J60)</f>
        <v>94.09</v>
      </c>
      <c r="X60" s="115" t="n">
        <f aca="false">ROUND(U60+W60,2)</f>
        <v>123.97</v>
      </c>
      <c r="Y60" s="116" t="n">
        <v>123.97</v>
      </c>
      <c r="Z60" s="116" t="n">
        <v>0</v>
      </c>
      <c r="AA60" s="94" t="n">
        <f aca="false">IF((Y60=Z60),0,(Y60-Z60))</f>
        <v>123.97</v>
      </c>
      <c r="AB60" s="94" t="str">
        <f aca="false">IF((X60=AA60),"OK",(X60-AA60))</f>
        <v>OK</v>
      </c>
      <c r="AC60" s="140" t="n">
        <f aca="false">23.49+0.31</f>
        <v>23.8</v>
      </c>
      <c r="AD60" s="51"/>
      <c r="AE60" s="140" t="n">
        <v>74.95</v>
      </c>
      <c r="AF60" s="118"/>
      <c r="AG60" s="119" t="n">
        <f aca="false">AE60+AC60</f>
        <v>98.75</v>
      </c>
      <c r="AH60" s="167" t="n">
        <v>2.12</v>
      </c>
    </row>
    <row r="61" s="23" customFormat="true" ht="12.75" hidden="false" customHeight="true" outlineLevel="0" collapsed="false">
      <c r="A61" s="136" t="s">
        <v>144</v>
      </c>
      <c r="B61" s="137" t="s">
        <v>145</v>
      </c>
      <c r="C61" s="138" t="s">
        <v>146</v>
      </c>
      <c r="D61" s="138"/>
      <c r="E61" s="138"/>
      <c r="F61" s="138"/>
      <c r="G61" s="138"/>
      <c r="H61" s="138"/>
      <c r="I61" s="138"/>
      <c r="J61" s="87" t="n">
        <v>1.29</v>
      </c>
      <c r="K61" s="145" t="s">
        <v>91</v>
      </c>
      <c r="L61" s="146"/>
      <c r="M61" s="146"/>
      <c r="N61" s="146"/>
      <c r="O61" s="146"/>
      <c r="P61" s="146"/>
      <c r="Q61" s="146"/>
      <c r="R61" s="146"/>
      <c r="S61" s="146"/>
      <c r="T61" s="114" t="n">
        <v>337.124031007752</v>
      </c>
      <c r="U61" s="114" t="n">
        <f aca="false">J61*T61</f>
        <v>434.89</v>
      </c>
      <c r="V61" s="114" t="n">
        <v>13.6899224806202</v>
      </c>
      <c r="W61" s="114" t="n">
        <f aca="false">(V61*J61)</f>
        <v>17.66</v>
      </c>
      <c r="X61" s="149" t="n">
        <f aca="false">ROUND(U61+W61,2)</f>
        <v>452.55</v>
      </c>
      <c r="Y61" s="116" t="n">
        <v>452.54</v>
      </c>
      <c r="Z61" s="116" t="n">
        <v>0</v>
      </c>
      <c r="AA61" s="94" t="n">
        <f aca="false">IF((Y61=Z61),0,(Y61-Z61))</f>
        <v>452.54</v>
      </c>
      <c r="AB61" s="143" t="n">
        <f aca="false">IF((X61=AA61),"OK",(X61-AA61))</f>
        <v>0.00999999999999091</v>
      </c>
      <c r="AC61" s="150" t="n">
        <f aca="false">346.26+0.09+0.04</f>
        <v>346.39</v>
      </c>
      <c r="AD61" s="51"/>
      <c r="AE61" s="150" t="n">
        <v>14.06</v>
      </c>
      <c r="AF61" s="118"/>
      <c r="AG61" s="119" t="n">
        <f aca="false">AE61+AC61</f>
        <v>360.45</v>
      </c>
      <c r="AH61" s="120" t="n">
        <v>360.45</v>
      </c>
    </row>
    <row r="62" s="23" customFormat="true" ht="20.1" hidden="false" customHeight="true" outlineLevel="0" collapsed="false">
      <c r="A62" s="136" t="s">
        <v>147</v>
      </c>
      <c r="B62" s="137" t="s">
        <v>148</v>
      </c>
      <c r="C62" s="138" t="s">
        <v>149</v>
      </c>
      <c r="D62" s="138"/>
      <c r="E62" s="138"/>
      <c r="F62" s="138"/>
      <c r="G62" s="138"/>
      <c r="H62" s="138"/>
      <c r="I62" s="138"/>
      <c r="J62" s="145" t="n">
        <v>6</v>
      </c>
      <c r="K62" s="139" t="s">
        <v>132</v>
      </c>
      <c r="L62" s="140"/>
      <c r="M62" s="140"/>
      <c r="N62" s="140"/>
      <c r="O62" s="140"/>
      <c r="P62" s="140"/>
      <c r="Q62" s="140"/>
      <c r="R62" s="140"/>
      <c r="S62" s="140"/>
      <c r="T62" s="114" t="n">
        <v>508.5</v>
      </c>
      <c r="U62" s="114" t="n">
        <f aca="false">J62*T62</f>
        <v>3051</v>
      </c>
      <c r="V62" s="114" t="n">
        <v>105.268333333333</v>
      </c>
      <c r="W62" s="114" t="n">
        <f aca="false">(V62*J62)</f>
        <v>631.61</v>
      </c>
      <c r="X62" s="115" t="n">
        <f aca="false">ROUND(U62+W62,2)</f>
        <v>3682.61</v>
      </c>
      <c r="Y62" s="116" t="n">
        <v>3682.61</v>
      </c>
      <c r="Z62" s="116" t="n">
        <v>0</v>
      </c>
      <c r="AA62" s="94" t="n">
        <f aca="false">IF((Y62=Z62),0,(Y62-Z62))</f>
        <v>3682.61</v>
      </c>
      <c r="AB62" s="94" t="str">
        <f aca="false">IF((X62=AA62),"OK",(X62-AA62))</f>
        <v>OK</v>
      </c>
      <c r="AC62" s="140" t="n">
        <f aca="false">522.08+0.4</f>
        <v>522.48</v>
      </c>
      <c r="AD62" s="51"/>
      <c r="AE62" s="140" t="n">
        <v>108.16</v>
      </c>
      <c r="AF62" s="118"/>
      <c r="AG62" s="119" t="n">
        <f aca="false">AE62+AC62</f>
        <v>630.64</v>
      </c>
      <c r="AH62" s="120" t="n">
        <v>630.64</v>
      </c>
    </row>
    <row r="63" s="166" customFormat="true" ht="12.75" hidden="false" customHeight="false" outlineLevel="0" collapsed="false">
      <c r="A63" s="136" t="s">
        <v>150</v>
      </c>
      <c r="B63" s="157" t="s">
        <v>127</v>
      </c>
      <c r="C63" s="157" t="s">
        <v>151</v>
      </c>
      <c r="D63" s="157"/>
      <c r="E63" s="157"/>
      <c r="F63" s="157"/>
      <c r="G63" s="157"/>
      <c r="H63" s="157"/>
      <c r="I63" s="157"/>
      <c r="J63" s="159" t="n">
        <v>16</v>
      </c>
      <c r="K63" s="160" t="s">
        <v>132</v>
      </c>
      <c r="L63" s="168"/>
      <c r="M63" s="168"/>
      <c r="N63" s="168"/>
      <c r="O63" s="168"/>
      <c r="P63" s="168"/>
      <c r="Q63" s="168"/>
      <c r="R63" s="168"/>
      <c r="S63" s="168"/>
      <c r="T63" s="114" t="n">
        <v>127.77625</v>
      </c>
      <c r="U63" s="114" t="n">
        <f aca="false">J63*T63</f>
        <v>2044.42</v>
      </c>
      <c r="V63" s="114" t="n">
        <v>31.94375</v>
      </c>
      <c r="W63" s="114" t="n">
        <f aca="false">(V63*J63)</f>
        <v>511.1</v>
      </c>
      <c r="X63" s="115" t="n">
        <f aca="false">ROUND(U63+W63,2)</f>
        <v>2555.52</v>
      </c>
      <c r="Y63" s="116" t="n">
        <v>2555.52</v>
      </c>
      <c r="Z63" s="116" t="n">
        <v>0</v>
      </c>
      <c r="AA63" s="94" t="n">
        <f aca="false">IF((Y63=Z63),0,(Y63-Z63))</f>
        <v>2555.52</v>
      </c>
      <c r="AB63" s="94" t="str">
        <f aca="false">IF((X63=AA63),"OK",(X63-AA63))</f>
        <v>OK</v>
      </c>
      <c r="AC63" s="168" t="n">
        <f aca="false">199.9*0.8</f>
        <v>159.92</v>
      </c>
      <c r="AD63" s="162"/>
      <c r="AE63" s="168" t="n">
        <f aca="false">199.9*0.2</f>
        <v>39.98</v>
      </c>
      <c r="AF63" s="163"/>
      <c r="AG63" s="164" t="n">
        <f aca="false">AE63+AC63</f>
        <v>199.9</v>
      </c>
      <c r="AH63" s="165"/>
    </row>
    <row r="64" s="166" customFormat="true" ht="12.75" hidden="false" customHeight="false" outlineLevel="0" collapsed="false">
      <c r="A64" s="136" t="s">
        <v>152</v>
      </c>
      <c r="B64" s="157" t="s">
        <v>127</v>
      </c>
      <c r="C64" s="157" t="s">
        <v>153</v>
      </c>
      <c r="D64" s="157"/>
      <c r="E64" s="157"/>
      <c r="F64" s="157"/>
      <c r="G64" s="157"/>
      <c r="H64" s="157"/>
      <c r="I64" s="157"/>
      <c r="J64" s="159" t="n">
        <v>12</v>
      </c>
      <c r="K64" s="160" t="s">
        <v>132</v>
      </c>
      <c r="L64" s="168"/>
      <c r="M64" s="168"/>
      <c r="N64" s="168"/>
      <c r="O64" s="168"/>
      <c r="P64" s="168"/>
      <c r="Q64" s="168"/>
      <c r="R64" s="168"/>
      <c r="S64" s="168"/>
      <c r="T64" s="114" t="n">
        <v>127.775833333333</v>
      </c>
      <c r="U64" s="114" t="n">
        <f aca="false">J64*T64</f>
        <v>1533.31</v>
      </c>
      <c r="V64" s="114" t="n">
        <v>31.9441666666667</v>
      </c>
      <c r="W64" s="114" t="n">
        <f aca="false">(V64*J64)</f>
        <v>383.33</v>
      </c>
      <c r="X64" s="115" t="n">
        <f aca="false">ROUND(U64+W64,2)</f>
        <v>1916.64</v>
      </c>
      <c r="Y64" s="116" t="n">
        <v>1916.64</v>
      </c>
      <c r="Z64" s="116" t="n">
        <v>0</v>
      </c>
      <c r="AA64" s="94" t="n">
        <f aca="false">IF((Y64=Z64),0,(Y64-Z64))</f>
        <v>1916.64</v>
      </c>
      <c r="AB64" s="94" t="str">
        <f aca="false">IF((X64=AA64),"OK",(X64-AA64))</f>
        <v>OK</v>
      </c>
      <c r="AC64" s="168" t="n">
        <f aca="false">199.9*0.8</f>
        <v>159.92</v>
      </c>
      <c r="AD64" s="162"/>
      <c r="AE64" s="168" t="n">
        <f aca="false">199.9*0.2</f>
        <v>39.98</v>
      </c>
      <c r="AF64" s="163"/>
      <c r="AG64" s="164" t="n">
        <f aca="false">AE64+AC64</f>
        <v>199.9</v>
      </c>
      <c r="AH64" s="165"/>
    </row>
    <row r="65" s="185" customFormat="true" ht="12.75" hidden="false" customHeight="false" outlineLevel="0" collapsed="false">
      <c r="A65" s="169" t="s">
        <v>154</v>
      </c>
      <c r="B65" s="170" t="s">
        <v>155</v>
      </c>
      <c r="C65" s="171"/>
      <c r="D65" s="172"/>
      <c r="E65" s="172"/>
      <c r="F65" s="172"/>
      <c r="G65" s="172"/>
      <c r="H65" s="172"/>
      <c r="I65" s="173"/>
      <c r="J65" s="174"/>
      <c r="K65" s="175"/>
      <c r="L65" s="176"/>
      <c r="M65" s="176"/>
      <c r="N65" s="176"/>
      <c r="O65" s="176"/>
      <c r="P65" s="176"/>
      <c r="Q65" s="176"/>
      <c r="R65" s="176"/>
      <c r="S65" s="176"/>
      <c r="T65" s="177"/>
      <c r="U65" s="178" t="n">
        <f aca="false">SUM(U66:U71)</f>
        <v>103175.69</v>
      </c>
      <c r="V65" s="178"/>
      <c r="W65" s="178" t="n">
        <f aca="false">SUM(W66:W71)</f>
        <v>21633.69</v>
      </c>
      <c r="X65" s="179" t="n">
        <f aca="false">SUM(X66:X71)</f>
        <v>124809.38</v>
      </c>
      <c r="Y65" s="180"/>
      <c r="Z65" s="180"/>
      <c r="AA65" s="180"/>
      <c r="AB65" s="181"/>
      <c r="AC65" s="176"/>
      <c r="AD65" s="181"/>
      <c r="AE65" s="176"/>
      <c r="AF65" s="182"/>
      <c r="AG65" s="183"/>
      <c r="AH65" s="184"/>
    </row>
    <row r="66" s="23" customFormat="true" ht="27" hidden="false" customHeight="true" outlineLevel="0" collapsed="false">
      <c r="A66" s="136" t="s">
        <v>156</v>
      </c>
      <c r="B66" s="137" t="s">
        <v>157</v>
      </c>
      <c r="C66" s="138" t="s">
        <v>158</v>
      </c>
      <c r="D66" s="138"/>
      <c r="E66" s="138"/>
      <c r="F66" s="138"/>
      <c r="G66" s="138"/>
      <c r="H66" s="138"/>
      <c r="I66" s="138"/>
      <c r="J66" s="87" t="n">
        <v>168</v>
      </c>
      <c r="K66" s="145" t="s">
        <v>159</v>
      </c>
      <c r="L66" s="146"/>
      <c r="M66" s="146"/>
      <c r="N66" s="146"/>
      <c r="O66" s="146"/>
      <c r="P66" s="146"/>
      <c r="Q66" s="146"/>
      <c r="R66" s="146"/>
      <c r="S66" s="146"/>
      <c r="T66" s="114" t="n">
        <v>28.55625</v>
      </c>
      <c r="U66" s="114" t="n">
        <f aca="false">J66*T66</f>
        <v>4797.45</v>
      </c>
      <c r="V66" s="114" t="n">
        <v>9.86767857142857</v>
      </c>
      <c r="W66" s="114" t="n">
        <f aca="false">(V66*J66)</f>
        <v>1657.77</v>
      </c>
      <c r="X66" s="115" t="n">
        <f aca="false">ROUND(U66+W66,2)</f>
        <v>6455.22</v>
      </c>
      <c r="Y66" s="116" t="n">
        <v>6455.22</v>
      </c>
      <c r="Z66" s="116" t="n">
        <v>0</v>
      </c>
      <c r="AA66" s="94" t="n">
        <f aca="false">IF((Y66=Z66),0,(Y66-Z66))</f>
        <v>6455.22</v>
      </c>
      <c r="AB66" s="94" t="str">
        <f aca="false">IF((X66=AA66),"OK",(X66-AA66))</f>
        <v>OK</v>
      </c>
      <c r="AC66" s="150" t="n">
        <f aca="false">21.45+7.89</f>
        <v>29.34</v>
      </c>
      <c r="AD66" s="51"/>
      <c r="AE66" s="150" t="n">
        <v>10.14</v>
      </c>
      <c r="AF66" s="118"/>
      <c r="AG66" s="119" t="n">
        <f aca="false">AE66+AC66</f>
        <v>39.48</v>
      </c>
      <c r="AH66" s="120" t="n">
        <v>39.48</v>
      </c>
    </row>
    <row r="67" s="23" customFormat="true" ht="12.75" hidden="false" customHeight="true" outlineLevel="0" collapsed="false">
      <c r="A67" s="136" t="s">
        <v>160</v>
      </c>
      <c r="B67" s="137" t="s">
        <v>89</v>
      </c>
      <c r="C67" s="138" t="s">
        <v>90</v>
      </c>
      <c r="D67" s="138"/>
      <c r="E67" s="138"/>
      <c r="F67" s="138"/>
      <c r="G67" s="138"/>
      <c r="H67" s="138"/>
      <c r="I67" s="138"/>
      <c r="J67" s="87" t="n">
        <v>5.04</v>
      </c>
      <c r="K67" s="145" t="s">
        <v>91</v>
      </c>
      <c r="L67" s="146"/>
      <c r="M67" s="146"/>
      <c r="N67" s="146"/>
      <c r="O67" s="146"/>
      <c r="P67" s="146"/>
      <c r="Q67" s="146"/>
      <c r="R67" s="146"/>
      <c r="S67" s="146"/>
      <c r="T67" s="114" t="n">
        <v>293.089285714286</v>
      </c>
      <c r="U67" s="114" t="n">
        <f aca="false">J67*T67</f>
        <v>1477.17</v>
      </c>
      <c r="V67" s="114" t="n">
        <v>22.5555555555556</v>
      </c>
      <c r="W67" s="114" t="n">
        <f aca="false">(V67*J67)</f>
        <v>113.68</v>
      </c>
      <c r="X67" s="115" t="n">
        <f aca="false">ROUND(U67+W67,2)</f>
        <v>1590.85</v>
      </c>
      <c r="Y67" s="116" t="n">
        <v>1590.85</v>
      </c>
      <c r="Z67" s="116" t="n">
        <v>0</v>
      </c>
      <c r="AA67" s="94" t="n">
        <f aca="false">IF((Y67=Z67),0,(Y67-Z67))</f>
        <v>1590.85</v>
      </c>
      <c r="AB67" s="94" t="str">
        <f aca="false">IF((X67=AA67),"OK",(X67-AA67))</f>
        <v>OK</v>
      </c>
      <c r="AC67" s="150" t="n">
        <f aca="false">300.9+0.14+0.11</f>
        <v>301.15</v>
      </c>
      <c r="AD67" s="51"/>
      <c r="AE67" s="150" t="n">
        <v>23.18</v>
      </c>
      <c r="AF67" s="118"/>
      <c r="AG67" s="119" t="n">
        <f aca="false">AE67+AC67</f>
        <v>324.33</v>
      </c>
      <c r="AH67" s="120" t="n">
        <v>324.33</v>
      </c>
    </row>
    <row r="68" s="166" customFormat="true" ht="18.75" hidden="false" customHeight="true" outlineLevel="0" collapsed="false">
      <c r="A68" s="136" t="s">
        <v>161</v>
      </c>
      <c r="B68" s="157" t="s">
        <v>93</v>
      </c>
      <c r="C68" s="158" t="s">
        <v>94</v>
      </c>
      <c r="D68" s="158"/>
      <c r="E68" s="158"/>
      <c r="F68" s="158"/>
      <c r="G68" s="158"/>
      <c r="H68" s="158"/>
      <c r="I68" s="158"/>
      <c r="J68" s="159" t="n">
        <v>164.64</v>
      </c>
      <c r="K68" s="160" t="s">
        <v>95</v>
      </c>
      <c r="L68" s="168"/>
      <c r="M68" s="168"/>
      <c r="N68" s="168"/>
      <c r="O68" s="168"/>
      <c r="P68" s="168"/>
      <c r="Q68" s="168"/>
      <c r="R68" s="168"/>
      <c r="S68" s="168"/>
      <c r="T68" s="114" t="n">
        <v>5.60896501457726</v>
      </c>
      <c r="U68" s="114" t="n">
        <f aca="false">J68*T68</f>
        <v>923.46</v>
      </c>
      <c r="V68" s="114" t="n">
        <v>2.54081632653061</v>
      </c>
      <c r="W68" s="114" t="n">
        <f aca="false">(V68*J68)</f>
        <v>418.32</v>
      </c>
      <c r="X68" s="115" t="n">
        <f aca="false">ROUND(U68+W68,2)</f>
        <v>1341.78</v>
      </c>
      <c r="Y68" s="116" t="n">
        <v>1341.78</v>
      </c>
      <c r="Z68" s="116" t="n">
        <v>0</v>
      </c>
      <c r="AA68" s="94" t="n">
        <f aca="false">IF((Y68=Z68),0,(Y68-Z68))</f>
        <v>1341.78</v>
      </c>
      <c r="AB68" s="94" t="str">
        <f aca="false">IF((X68=AA68),"OK",(X68-AA68))</f>
        <v>OK</v>
      </c>
      <c r="AC68" s="168" t="n">
        <v>5.76</v>
      </c>
      <c r="AD68" s="162"/>
      <c r="AE68" s="168" t="n">
        <v>2.61</v>
      </c>
      <c r="AF68" s="163"/>
      <c r="AG68" s="164" t="n">
        <f aca="false">AE68+AC68</f>
        <v>8.37</v>
      </c>
      <c r="AH68" s="165" t="n">
        <v>8.37</v>
      </c>
    </row>
    <row r="69" s="23" customFormat="true" ht="17.25" hidden="false" customHeight="true" outlineLevel="0" collapsed="false">
      <c r="A69" s="136" t="s">
        <v>162</v>
      </c>
      <c r="B69" s="137" t="s">
        <v>97</v>
      </c>
      <c r="C69" s="138" t="s">
        <v>98</v>
      </c>
      <c r="D69" s="138"/>
      <c r="E69" s="138"/>
      <c r="F69" s="138"/>
      <c r="G69" s="138"/>
      <c r="H69" s="138"/>
      <c r="I69" s="138"/>
      <c r="J69" s="87" t="n">
        <v>103.48</v>
      </c>
      <c r="K69" s="145" t="s">
        <v>95</v>
      </c>
      <c r="L69" s="146"/>
      <c r="M69" s="146"/>
      <c r="N69" s="146"/>
      <c r="O69" s="146"/>
      <c r="P69" s="146"/>
      <c r="Q69" s="146"/>
      <c r="R69" s="146"/>
      <c r="S69" s="146"/>
      <c r="T69" s="114" t="n">
        <v>5.65693853884809</v>
      </c>
      <c r="U69" s="114" t="n">
        <f aca="false">J69*T69</f>
        <v>585.38</v>
      </c>
      <c r="V69" s="114" t="n">
        <v>3.65945110166216</v>
      </c>
      <c r="W69" s="114" t="n">
        <f aca="false">(V69*J69)</f>
        <v>378.68</v>
      </c>
      <c r="X69" s="149" t="n">
        <f aca="false">ROUND(U69+W69,2)</f>
        <v>964.06</v>
      </c>
      <c r="Y69" s="116" t="n">
        <v>964.05</v>
      </c>
      <c r="Z69" s="116" t="n">
        <v>0</v>
      </c>
      <c r="AA69" s="94" t="n">
        <f aca="false">IF((Y69=Z69),0,(Y69-Z69))</f>
        <v>964.05</v>
      </c>
      <c r="AB69" s="143" t="n">
        <f aca="false">IF((X69=AA69),"OK",(X69-AA69))</f>
        <v>0.00999999999999091</v>
      </c>
      <c r="AC69" s="150" t="n">
        <v>5.81</v>
      </c>
      <c r="AD69" s="51"/>
      <c r="AE69" s="150" t="n">
        <v>3.76</v>
      </c>
      <c r="AF69" s="118"/>
      <c r="AG69" s="119" t="n">
        <f aca="false">AE69+AC69</f>
        <v>9.57</v>
      </c>
      <c r="AH69" s="120" t="n">
        <v>9.57</v>
      </c>
    </row>
    <row r="70" s="166" customFormat="true" ht="12.75" hidden="false" customHeight="false" outlineLevel="0" collapsed="false">
      <c r="A70" s="136" t="s">
        <v>163</v>
      </c>
      <c r="B70" s="157" t="s">
        <v>100</v>
      </c>
      <c r="C70" s="157" t="s">
        <v>101</v>
      </c>
      <c r="D70" s="157"/>
      <c r="E70" s="157"/>
      <c r="F70" s="157"/>
      <c r="G70" s="157"/>
      <c r="H70" s="157"/>
      <c r="I70" s="157"/>
      <c r="J70" s="159" t="n">
        <v>100.8</v>
      </c>
      <c r="K70" s="160" t="s">
        <v>69</v>
      </c>
      <c r="L70" s="168"/>
      <c r="M70" s="168"/>
      <c r="N70" s="168"/>
      <c r="O70" s="168"/>
      <c r="P70" s="168"/>
      <c r="Q70" s="168"/>
      <c r="R70" s="168"/>
      <c r="S70" s="168"/>
      <c r="T70" s="114" t="n">
        <v>34.1332341269841</v>
      </c>
      <c r="U70" s="114" t="n">
        <f aca="false">J70*T70</f>
        <v>3440.63</v>
      </c>
      <c r="V70" s="114" t="n">
        <v>23.1070436507937</v>
      </c>
      <c r="W70" s="114" t="n">
        <f aca="false">(V70*J70)</f>
        <v>2329.19</v>
      </c>
      <c r="X70" s="149" t="n">
        <f aca="false">ROUND(U70+W70,2)</f>
        <v>5769.82</v>
      </c>
      <c r="Y70" s="116" t="n">
        <v>5769.83</v>
      </c>
      <c r="Z70" s="116" t="n">
        <v>0</v>
      </c>
      <c r="AA70" s="94" t="n">
        <f aca="false">IF((Y70=Z70),0,(Y70-Z70))</f>
        <v>5769.83</v>
      </c>
      <c r="AB70" s="143" t="n">
        <f aca="false">IF((X70=AA70),"OK",(X70-AA70))</f>
        <v>-0.0100000000002183</v>
      </c>
      <c r="AC70" s="168" t="n">
        <f aca="false">34.94+0.03+0.1</f>
        <v>35.07</v>
      </c>
      <c r="AD70" s="162"/>
      <c r="AE70" s="168" t="n">
        <v>23.74</v>
      </c>
      <c r="AF70" s="163"/>
      <c r="AG70" s="164" t="n">
        <f aca="false">AE70+AC70</f>
        <v>58.81</v>
      </c>
      <c r="AH70" s="165" t="n">
        <v>58.81</v>
      </c>
    </row>
    <row r="71" s="166" customFormat="true" ht="28.5" hidden="false" customHeight="true" outlineLevel="0" collapsed="false">
      <c r="A71" s="136" t="s">
        <v>164</v>
      </c>
      <c r="B71" s="157" t="s">
        <v>165</v>
      </c>
      <c r="C71" s="158" t="s">
        <v>166</v>
      </c>
      <c r="D71" s="158"/>
      <c r="E71" s="158"/>
      <c r="F71" s="158"/>
      <c r="G71" s="158"/>
      <c r="H71" s="158"/>
      <c r="I71" s="158"/>
      <c r="J71" s="159" t="n">
        <v>1008</v>
      </c>
      <c r="K71" s="160" t="s">
        <v>69</v>
      </c>
      <c r="L71" s="168"/>
      <c r="M71" s="168"/>
      <c r="N71" s="168"/>
      <c r="O71" s="168"/>
      <c r="P71" s="168"/>
      <c r="Q71" s="168"/>
      <c r="R71" s="168"/>
      <c r="S71" s="168"/>
      <c r="T71" s="114" t="n">
        <v>91.2218253968254</v>
      </c>
      <c r="U71" s="114" t="n">
        <f aca="false">J71*T71</f>
        <v>91951.6</v>
      </c>
      <c r="V71" s="114" t="n">
        <v>16.6032242063492</v>
      </c>
      <c r="W71" s="114" t="n">
        <f aca="false">(V71*J71)</f>
        <v>16736.05</v>
      </c>
      <c r="X71" s="115" t="n">
        <f aca="false">ROUND(U71+W71,2)</f>
        <v>108687.65</v>
      </c>
      <c r="Y71" s="116" t="n">
        <v>108687.65</v>
      </c>
      <c r="Z71" s="116" t="n">
        <v>0</v>
      </c>
      <c r="AA71" s="94" t="n">
        <f aca="false">IF((Y71=Z71),0,(Y71-Z71))</f>
        <v>108687.65</v>
      </c>
      <c r="AB71" s="94" t="str">
        <f aca="false">IF((X71=AA71),"OK",(X71-AA71))</f>
        <v>OK</v>
      </c>
      <c r="AC71" s="168" t="n">
        <f aca="false">93.66+0.07</f>
        <v>93.73</v>
      </c>
      <c r="AD71" s="162"/>
      <c r="AE71" s="168" t="n">
        <v>17.06</v>
      </c>
      <c r="AF71" s="163"/>
      <c r="AG71" s="164" t="n">
        <f aca="false">AE71+AC71</f>
        <v>110.79</v>
      </c>
      <c r="AH71" s="165" t="n">
        <v>110.79</v>
      </c>
    </row>
    <row r="72" s="108" customFormat="true" ht="11.25" hidden="false" customHeight="true" outlineLevel="0" collapsed="false">
      <c r="A72" s="154" t="n">
        <v>5</v>
      </c>
      <c r="B72" s="97" t="s">
        <v>167</v>
      </c>
      <c r="C72" s="97"/>
      <c r="D72" s="97"/>
      <c r="E72" s="97"/>
      <c r="F72" s="97"/>
      <c r="G72" s="97"/>
      <c r="H72" s="97"/>
      <c r="I72" s="97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22"/>
      <c r="U72" s="100" t="n">
        <f aca="false">SUM(U73:U75)</f>
        <v>10020.09</v>
      </c>
      <c r="V72" s="122"/>
      <c r="W72" s="100" t="n">
        <f aca="false">SUM(W73:W75)</f>
        <v>2505.03</v>
      </c>
      <c r="X72" s="101" t="n">
        <f aca="false">U72+W72</f>
        <v>12525.12</v>
      </c>
      <c r="Y72" s="102"/>
      <c r="Z72" s="102"/>
      <c r="AA72" s="102"/>
      <c r="AB72" s="123"/>
      <c r="AC72" s="104" t="s">
        <v>62</v>
      </c>
      <c r="AD72" s="103"/>
      <c r="AE72" s="104" t="s">
        <v>63</v>
      </c>
      <c r="AF72" s="105"/>
      <c r="AG72" s="106" t="s">
        <v>64</v>
      </c>
      <c r="AH72" s="107" t="s">
        <v>65</v>
      </c>
    </row>
    <row r="73" s="166" customFormat="true" ht="12.75" hidden="false" customHeight="true" outlineLevel="0" collapsed="false">
      <c r="A73" s="187" t="s">
        <v>168</v>
      </c>
      <c r="B73" s="157" t="s">
        <v>127</v>
      </c>
      <c r="C73" s="158" t="s">
        <v>169</v>
      </c>
      <c r="D73" s="158"/>
      <c r="E73" s="158"/>
      <c r="F73" s="158"/>
      <c r="G73" s="158"/>
      <c r="H73" s="158"/>
      <c r="I73" s="158"/>
      <c r="J73" s="160" t="n">
        <v>8</v>
      </c>
      <c r="K73" s="188" t="s">
        <v>132</v>
      </c>
      <c r="L73" s="168"/>
      <c r="M73" s="168"/>
      <c r="N73" s="168"/>
      <c r="O73" s="168"/>
      <c r="P73" s="168"/>
      <c r="Q73" s="168"/>
      <c r="R73" s="168"/>
      <c r="S73" s="168"/>
      <c r="T73" s="114" t="n">
        <v>185.3675</v>
      </c>
      <c r="U73" s="114" t="n">
        <f aca="false">J73*T73</f>
        <v>1482.94</v>
      </c>
      <c r="V73" s="114" t="n">
        <v>46.3425</v>
      </c>
      <c r="W73" s="114" t="n">
        <f aca="false">(V73*J73)</f>
        <v>370.74</v>
      </c>
      <c r="X73" s="115" t="n">
        <f aca="false">ROUND(U73+W73,2)</f>
        <v>1853.68</v>
      </c>
      <c r="Y73" s="116" t="n">
        <v>1853.68</v>
      </c>
      <c r="Z73" s="116" t="n">
        <v>0</v>
      </c>
      <c r="AA73" s="94" t="n">
        <f aca="false">IF((Y73=Z73),0,(Y73-Z73))</f>
        <v>1853.68</v>
      </c>
      <c r="AB73" s="94" t="str">
        <f aca="false">IF((X73=AA73),"OK",(X73-AA73))</f>
        <v>OK</v>
      </c>
      <c r="AC73" s="189" t="n">
        <f aca="false">290*0.8</f>
        <v>232</v>
      </c>
      <c r="AD73" s="162"/>
      <c r="AE73" s="189" t="n">
        <f aca="false">290*0.2</f>
        <v>58</v>
      </c>
      <c r="AF73" s="163"/>
      <c r="AG73" s="164" t="n">
        <f aca="false">AE73+AC73</f>
        <v>290</v>
      </c>
      <c r="AH73" s="165"/>
    </row>
    <row r="74" s="166" customFormat="true" ht="12.75" hidden="false" customHeight="true" outlineLevel="0" collapsed="false">
      <c r="A74" s="187" t="s">
        <v>170</v>
      </c>
      <c r="B74" s="157" t="s">
        <v>127</v>
      </c>
      <c r="C74" s="158" t="s">
        <v>171</v>
      </c>
      <c r="D74" s="158"/>
      <c r="E74" s="158"/>
      <c r="F74" s="158"/>
      <c r="G74" s="158"/>
      <c r="H74" s="158"/>
      <c r="I74" s="158"/>
      <c r="J74" s="160" t="n">
        <v>12</v>
      </c>
      <c r="K74" s="188" t="s">
        <v>132</v>
      </c>
      <c r="L74" s="168"/>
      <c r="M74" s="168"/>
      <c r="N74" s="168"/>
      <c r="O74" s="168"/>
      <c r="P74" s="168"/>
      <c r="Q74" s="168"/>
      <c r="R74" s="168"/>
      <c r="S74" s="168"/>
      <c r="T74" s="114" t="n">
        <v>241.6175</v>
      </c>
      <c r="U74" s="114" t="n">
        <f aca="false">J74*T74</f>
        <v>2899.41</v>
      </c>
      <c r="V74" s="114" t="n">
        <v>60.4041666666667</v>
      </c>
      <c r="W74" s="114" t="n">
        <f aca="false">(V74*J74)</f>
        <v>724.85</v>
      </c>
      <c r="X74" s="115" t="n">
        <f aca="false">ROUND(U74+W74,2)</f>
        <v>3624.26</v>
      </c>
      <c r="Y74" s="116" t="n">
        <v>3624.26</v>
      </c>
      <c r="Z74" s="116" t="n">
        <v>0</v>
      </c>
      <c r="AA74" s="94" t="n">
        <f aca="false">IF((Y74=Z74),0,(Y74-Z74))</f>
        <v>3624.26</v>
      </c>
      <c r="AB74" s="94" t="str">
        <f aca="false">IF((X74=AA74),"OK",(X74-AA74))</f>
        <v>OK</v>
      </c>
      <c r="AC74" s="189" t="n">
        <f aca="false">378*0.8</f>
        <v>302.4</v>
      </c>
      <c r="AD74" s="162"/>
      <c r="AE74" s="189" t="n">
        <f aca="false">378*0.2</f>
        <v>75.6</v>
      </c>
      <c r="AF74" s="163"/>
      <c r="AG74" s="164" t="n">
        <f aca="false">AE74+AC74</f>
        <v>378</v>
      </c>
      <c r="AH74" s="165"/>
    </row>
    <row r="75" s="166" customFormat="true" ht="12.75" hidden="false" customHeight="true" outlineLevel="0" collapsed="false">
      <c r="A75" s="187" t="s">
        <v>172</v>
      </c>
      <c r="B75" s="157" t="s">
        <v>127</v>
      </c>
      <c r="C75" s="158" t="s">
        <v>173</v>
      </c>
      <c r="D75" s="158"/>
      <c r="E75" s="158"/>
      <c r="F75" s="158"/>
      <c r="G75" s="158"/>
      <c r="H75" s="158"/>
      <c r="I75" s="158"/>
      <c r="J75" s="160" t="n">
        <v>7</v>
      </c>
      <c r="K75" s="188" t="s">
        <v>132</v>
      </c>
      <c r="L75" s="168"/>
      <c r="M75" s="168"/>
      <c r="N75" s="168"/>
      <c r="O75" s="168"/>
      <c r="P75" s="168"/>
      <c r="Q75" s="168"/>
      <c r="R75" s="168"/>
      <c r="S75" s="168"/>
      <c r="T75" s="114" t="n">
        <v>805.391428571429</v>
      </c>
      <c r="U75" s="114" t="n">
        <f aca="false">J75*T75</f>
        <v>5637.74</v>
      </c>
      <c r="V75" s="114" t="n">
        <v>201.348571428571</v>
      </c>
      <c r="W75" s="114" t="n">
        <f aca="false">(V75*J75)</f>
        <v>1409.44</v>
      </c>
      <c r="X75" s="115" t="n">
        <f aca="false">ROUND(U75+W75,2)</f>
        <v>7047.18</v>
      </c>
      <c r="Y75" s="116" t="n">
        <v>7047.18</v>
      </c>
      <c r="Z75" s="116" t="n">
        <v>0</v>
      </c>
      <c r="AA75" s="94" t="n">
        <f aca="false">IF((Y75=Z75),0,(Y75-Z75))</f>
        <v>7047.18</v>
      </c>
      <c r="AB75" s="94" t="str">
        <f aca="false">IF((X75=AA75),"OK",(X75-AA75))</f>
        <v>OK</v>
      </c>
      <c r="AC75" s="189" t="n">
        <f aca="false">1260*0.8</f>
        <v>1008</v>
      </c>
      <c r="AD75" s="162"/>
      <c r="AE75" s="189" t="n">
        <f aca="false">1260*0.2</f>
        <v>252</v>
      </c>
      <c r="AF75" s="163"/>
      <c r="AG75" s="164" t="n">
        <f aca="false">AE75+AC75</f>
        <v>1260</v>
      </c>
      <c r="AH75" s="165"/>
    </row>
    <row r="76" s="108" customFormat="true" ht="11.25" hidden="false" customHeight="true" outlineLevel="0" collapsed="false">
      <c r="A76" s="154" t="n">
        <v>6</v>
      </c>
      <c r="B76" s="97" t="s">
        <v>174</v>
      </c>
      <c r="C76" s="97"/>
      <c r="D76" s="97"/>
      <c r="E76" s="97"/>
      <c r="F76" s="97"/>
      <c r="G76" s="97"/>
      <c r="H76" s="97"/>
      <c r="I76" s="97"/>
      <c r="J76" s="186"/>
      <c r="K76" s="186"/>
      <c r="L76" s="186"/>
      <c r="M76" s="186"/>
      <c r="N76" s="186"/>
      <c r="O76" s="186"/>
      <c r="P76" s="186"/>
      <c r="Q76" s="186"/>
      <c r="R76" s="186"/>
      <c r="S76" s="186"/>
      <c r="T76" s="122"/>
      <c r="U76" s="100" t="n">
        <f aca="false">SUM(U77:U82)</f>
        <v>3057.53</v>
      </c>
      <c r="V76" s="122"/>
      <c r="W76" s="100" t="n">
        <f aca="false">SUM(W77:W82)</f>
        <v>866.63</v>
      </c>
      <c r="X76" s="101" t="n">
        <f aca="false">U76+W76</f>
        <v>3924.16</v>
      </c>
      <c r="Y76" s="102"/>
      <c r="Z76" s="102"/>
      <c r="AA76" s="102"/>
      <c r="AB76" s="123"/>
      <c r="AC76" s="104" t="s">
        <v>62</v>
      </c>
      <c r="AD76" s="103"/>
      <c r="AE76" s="104" t="s">
        <v>63</v>
      </c>
      <c r="AF76" s="105"/>
      <c r="AG76" s="106" t="s">
        <v>64</v>
      </c>
      <c r="AH76" s="107" t="s">
        <v>65</v>
      </c>
    </row>
    <row r="77" s="166" customFormat="true" ht="15" hidden="false" customHeight="true" outlineLevel="0" collapsed="false">
      <c r="A77" s="187" t="s">
        <v>175</v>
      </c>
      <c r="B77" s="157" t="s">
        <v>176</v>
      </c>
      <c r="C77" s="138" t="s">
        <v>177</v>
      </c>
      <c r="D77" s="138"/>
      <c r="E77" s="138"/>
      <c r="F77" s="138"/>
      <c r="G77" s="138"/>
      <c r="H77" s="138"/>
      <c r="I77" s="138"/>
      <c r="J77" s="160" t="n">
        <f aca="false">11*2.4+10.75*2</f>
        <v>47.9</v>
      </c>
      <c r="K77" s="139" t="s">
        <v>159</v>
      </c>
      <c r="L77" s="168"/>
      <c r="M77" s="168"/>
      <c r="N77" s="168"/>
      <c r="O77" s="168"/>
      <c r="P77" s="168"/>
      <c r="Q77" s="168"/>
      <c r="R77" s="168"/>
      <c r="S77" s="168"/>
      <c r="T77" s="114" t="n">
        <v>38.1762004175365</v>
      </c>
      <c r="U77" s="114" t="n">
        <f aca="false">J77*T77</f>
        <v>1828.64</v>
      </c>
      <c r="V77" s="114" t="n">
        <v>9.54008350730689</v>
      </c>
      <c r="W77" s="114" t="n">
        <f aca="false">(V77*J77)</f>
        <v>456.97</v>
      </c>
      <c r="X77" s="115" t="n">
        <f aca="false">ROUND(U77+W77,2)</f>
        <v>2285.61</v>
      </c>
      <c r="Y77" s="116" t="n">
        <v>2285.61</v>
      </c>
      <c r="Z77" s="116" t="n">
        <v>0</v>
      </c>
      <c r="AA77" s="94" t="n">
        <f aca="false">IF((Y77=Z77),0,(Y77-Z77))</f>
        <v>2285.61</v>
      </c>
      <c r="AB77" s="94" t="str">
        <f aca="false">IF((X77=AA77),"OK",(X77-AA77))</f>
        <v>OK</v>
      </c>
      <c r="AC77" s="189" t="n">
        <f aca="false">49.03*0.8</f>
        <v>39.224</v>
      </c>
      <c r="AD77" s="162"/>
      <c r="AE77" s="189" t="n">
        <f aca="false">49.03*0.2</f>
        <v>9.806</v>
      </c>
      <c r="AF77" s="163"/>
      <c r="AG77" s="164" t="n">
        <f aca="false">AE77+AC77</f>
        <v>49.03</v>
      </c>
      <c r="AH77" s="165"/>
    </row>
    <row r="78" s="23" customFormat="true" ht="16.5" hidden="false" customHeight="true" outlineLevel="0" collapsed="false">
      <c r="A78" s="136" t="s">
        <v>178</v>
      </c>
      <c r="B78" s="137" t="s">
        <v>179</v>
      </c>
      <c r="C78" s="138" t="s">
        <v>180</v>
      </c>
      <c r="D78" s="138"/>
      <c r="E78" s="138"/>
      <c r="F78" s="138"/>
      <c r="G78" s="138"/>
      <c r="H78" s="138"/>
      <c r="I78" s="138"/>
      <c r="J78" s="190" t="n">
        <v>10.5</v>
      </c>
      <c r="K78" s="139" t="s">
        <v>159</v>
      </c>
      <c r="L78" s="140"/>
      <c r="M78" s="140"/>
      <c r="N78" s="140"/>
      <c r="O78" s="140"/>
      <c r="P78" s="140"/>
      <c r="Q78" s="140"/>
      <c r="R78" s="140"/>
      <c r="S78" s="140"/>
      <c r="T78" s="114" t="n">
        <v>117.037142857143</v>
      </c>
      <c r="U78" s="114" t="n">
        <f aca="false">J78*T78</f>
        <v>1228.89</v>
      </c>
      <c r="V78" s="114" t="n">
        <v>39.0152380952381</v>
      </c>
      <c r="W78" s="114" t="n">
        <f aca="false">(V78*J78)</f>
        <v>409.66</v>
      </c>
      <c r="X78" s="115" t="n">
        <f aca="false">ROUND(U78+W78,2)</f>
        <v>1638.55</v>
      </c>
      <c r="Y78" s="116" t="n">
        <v>1638.55</v>
      </c>
      <c r="Z78" s="116" t="n">
        <v>0</v>
      </c>
      <c r="AA78" s="94" t="n">
        <f aca="false">IF((Y78=Z78),0,(Y78-Z78))</f>
        <v>1638.55</v>
      </c>
      <c r="AB78" s="94" t="str">
        <f aca="false">IF((X78=AA78),"OK",(X78-AA78))</f>
        <v>OK</v>
      </c>
      <c r="AC78" s="141" t="n">
        <f aca="false">0.75*80.17*2</f>
        <v>120.255</v>
      </c>
      <c r="AD78" s="51"/>
      <c r="AE78" s="141" t="n">
        <f aca="false">0.25*80.17*2</f>
        <v>40.085</v>
      </c>
      <c r="AF78" s="118"/>
      <c r="AG78" s="119" t="n">
        <f aca="false">AE78+AC78</f>
        <v>160.34</v>
      </c>
      <c r="AH78" s="120" t="n">
        <v>160.34</v>
      </c>
    </row>
    <row r="79" s="23" customFormat="true" ht="12.75" hidden="false" customHeight="true" outlineLevel="0" collapsed="false">
      <c r="A79" s="136" t="s">
        <v>181</v>
      </c>
      <c r="B79" s="137" t="s">
        <v>89</v>
      </c>
      <c r="C79" s="138" t="s">
        <v>182</v>
      </c>
      <c r="D79" s="138"/>
      <c r="E79" s="138"/>
      <c r="F79" s="138"/>
      <c r="G79" s="138"/>
      <c r="H79" s="138"/>
      <c r="I79" s="138"/>
      <c r="J79" s="87" t="n">
        <v>0</v>
      </c>
      <c r="K79" s="145" t="s">
        <v>91</v>
      </c>
      <c r="L79" s="146"/>
      <c r="M79" s="146"/>
      <c r="N79" s="146"/>
      <c r="O79" s="146"/>
      <c r="P79" s="146"/>
      <c r="Q79" s="146"/>
      <c r="R79" s="146"/>
      <c r="S79" s="146"/>
      <c r="T79" s="114" t="n">
        <v>293.08764940239</v>
      </c>
      <c r="U79" s="114" t="n">
        <f aca="false">J79*T79</f>
        <v>0</v>
      </c>
      <c r="V79" s="148" t="n">
        <v>22.5537848605578</v>
      </c>
      <c r="W79" s="114" t="n">
        <f aca="false">(V79*J79)</f>
        <v>0</v>
      </c>
      <c r="X79" s="149" t="n">
        <f aca="false">ROUND(U79+W79,2)</f>
        <v>0</v>
      </c>
      <c r="Y79" s="116" t="n">
        <v>792.27</v>
      </c>
      <c r="Z79" s="116" t="n">
        <v>792.27</v>
      </c>
      <c r="AA79" s="94" t="n">
        <f aca="false">IF((Y79=Z79),0,(Y79-Z79))</f>
        <v>0</v>
      </c>
      <c r="AB79" s="94" t="str">
        <f aca="false">IF((X79=AA79),"OK",(X79-AA79))</f>
        <v>OK</v>
      </c>
      <c r="AC79" s="150" t="n">
        <f aca="false">300.9+0.14+0.11</f>
        <v>301.15</v>
      </c>
      <c r="AD79" s="51"/>
      <c r="AE79" s="150" t="n">
        <v>23.18</v>
      </c>
      <c r="AF79" s="118"/>
      <c r="AG79" s="119" t="n">
        <f aca="false">AE79+AC79</f>
        <v>324.33</v>
      </c>
      <c r="AH79" s="120" t="n">
        <v>324.33</v>
      </c>
    </row>
    <row r="80" s="23" customFormat="true" ht="17.25" hidden="false" customHeight="true" outlineLevel="0" collapsed="false">
      <c r="A80" s="136" t="s">
        <v>183</v>
      </c>
      <c r="B80" s="137" t="s">
        <v>97</v>
      </c>
      <c r="C80" s="138" t="s">
        <v>98</v>
      </c>
      <c r="D80" s="138"/>
      <c r="E80" s="138"/>
      <c r="F80" s="138"/>
      <c r="G80" s="138"/>
      <c r="H80" s="138"/>
      <c r="I80" s="138"/>
      <c r="J80" s="87" t="n">
        <v>0</v>
      </c>
      <c r="K80" s="145" t="s">
        <v>95</v>
      </c>
      <c r="L80" s="146"/>
      <c r="M80" s="146"/>
      <c r="N80" s="146"/>
      <c r="O80" s="146"/>
      <c r="P80" s="146"/>
      <c r="Q80" s="146"/>
      <c r="R80" s="146"/>
      <c r="S80" s="146"/>
      <c r="T80" s="114" t="n">
        <v>5.65645514223195</v>
      </c>
      <c r="U80" s="114" t="n">
        <f aca="false">J80*T80</f>
        <v>0</v>
      </c>
      <c r="V80" s="114" t="n">
        <v>3.65973741794311</v>
      </c>
      <c r="W80" s="114" t="n">
        <f aca="false">(V80*J80)</f>
        <v>0</v>
      </c>
      <c r="X80" s="115" t="n">
        <f aca="false">ROUND(U80+W80,2)</f>
        <v>0</v>
      </c>
      <c r="Y80" s="116" t="n">
        <v>85.15</v>
      </c>
      <c r="Z80" s="116" t="n">
        <v>85.15</v>
      </c>
      <c r="AA80" s="94" t="n">
        <f aca="false">IF((Y80=Z80),0,(Y80-Z80))</f>
        <v>0</v>
      </c>
      <c r="AB80" s="94" t="str">
        <f aca="false">IF((X80=AA80),"OK",(X80-AA80))</f>
        <v>OK</v>
      </c>
      <c r="AC80" s="150" t="n">
        <v>5.81</v>
      </c>
      <c r="AD80" s="51"/>
      <c r="AE80" s="150" t="n">
        <v>3.76</v>
      </c>
      <c r="AF80" s="118"/>
      <c r="AG80" s="119" t="n">
        <f aca="false">AE80+AC80</f>
        <v>9.57</v>
      </c>
      <c r="AH80" s="120" t="n">
        <v>9.57</v>
      </c>
    </row>
    <row r="81" s="23" customFormat="true" ht="20.1" hidden="false" customHeight="true" outlineLevel="0" collapsed="false">
      <c r="A81" s="136" t="s">
        <v>184</v>
      </c>
      <c r="B81" s="137" t="s">
        <v>185</v>
      </c>
      <c r="C81" s="138" t="s">
        <v>186</v>
      </c>
      <c r="D81" s="138"/>
      <c r="E81" s="138"/>
      <c r="F81" s="138"/>
      <c r="G81" s="138"/>
      <c r="H81" s="138"/>
      <c r="I81" s="138"/>
      <c r="J81" s="145" t="n">
        <v>0</v>
      </c>
      <c r="K81" s="139" t="s">
        <v>95</v>
      </c>
      <c r="L81" s="140"/>
      <c r="M81" s="140"/>
      <c r="N81" s="140"/>
      <c r="O81" s="140"/>
      <c r="P81" s="140"/>
      <c r="Q81" s="140"/>
      <c r="R81" s="140"/>
      <c r="S81" s="140"/>
      <c r="T81" s="114" t="n">
        <v>6.14450867052023</v>
      </c>
      <c r="U81" s="114" t="n">
        <f aca="false">J81*T81</f>
        <v>0</v>
      </c>
      <c r="V81" s="114" t="n">
        <v>1.75</v>
      </c>
      <c r="W81" s="114" t="n">
        <f aca="false">(V81*J81)</f>
        <v>0</v>
      </c>
      <c r="X81" s="115" t="n">
        <f aca="false">ROUND(U81+W81,2)</f>
        <v>0</v>
      </c>
      <c r="Y81" s="116" t="n">
        <v>54.63</v>
      </c>
      <c r="Z81" s="116" t="n">
        <v>54.63</v>
      </c>
      <c r="AA81" s="94" t="n">
        <f aca="false">IF((Y81=Z81),0,(Y81-Z81))</f>
        <v>0</v>
      </c>
      <c r="AB81" s="94" t="str">
        <f aca="false">IF((X81=AA81),"OK",(X81-AA81))</f>
        <v>OK</v>
      </c>
      <c r="AC81" s="141" t="n">
        <v>6.31</v>
      </c>
      <c r="AD81" s="51"/>
      <c r="AE81" s="141" t="n">
        <v>1.8</v>
      </c>
      <c r="AF81" s="118"/>
      <c r="AG81" s="119" t="n">
        <f aca="false">AE81+AC81</f>
        <v>8.11</v>
      </c>
      <c r="AH81" s="120" t="n">
        <v>8.11</v>
      </c>
    </row>
    <row r="82" s="23" customFormat="true" ht="20.1" hidden="false" customHeight="true" outlineLevel="0" collapsed="false">
      <c r="A82" s="136" t="s">
        <v>187</v>
      </c>
      <c r="B82" s="137" t="s">
        <v>188</v>
      </c>
      <c r="C82" s="138" t="s">
        <v>189</v>
      </c>
      <c r="D82" s="138"/>
      <c r="E82" s="138"/>
      <c r="F82" s="138"/>
      <c r="G82" s="138"/>
      <c r="H82" s="138"/>
      <c r="I82" s="138"/>
      <c r="J82" s="145" t="n">
        <v>0</v>
      </c>
      <c r="K82" s="139" t="s">
        <v>95</v>
      </c>
      <c r="L82" s="140"/>
      <c r="M82" s="140"/>
      <c r="N82" s="140"/>
      <c r="O82" s="140"/>
      <c r="P82" s="140"/>
      <c r="Q82" s="140"/>
      <c r="R82" s="140"/>
      <c r="S82" s="140"/>
      <c r="T82" s="114" t="n">
        <v>5.19340896812534</v>
      </c>
      <c r="U82" s="114" t="n">
        <f aca="false">J82*T82</f>
        <v>0</v>
      </c>
      <c r="V82" s="114" t="n">
        <v>1.23851971907077</v>
      </c>
      <c r="W82" s="114" t="n">
        <f aca="false">(V82*J82)</f>
        <v>0</v>
      </c>
      <c r="X82" s="115" t="n">
        <f aca="false">ROUND(U82+W82,2)</f>
        <v>0</v>
      </c>
      <c r="Y82" s="116" t="n">
        <v>238.11</v>
      </c>
      <c r="Z82" s="116" t="n">
        <v>238.11</v>
      </c>
      <c r="AA82" s="94" t="n">
        <f aca="false">IF((Y82=Z82),0,(Y82-Z82))</f>
        <v>0</v>
      </c>
      <c r="AB82" s="94" t="str">
        <f aca="false">IF((X82=AA82),"OK",(X82-AA82))</f>
        <v>OK</v>
      </c>
      <c r="AC82" s="141" t="n">
        <v>5.34</v>
      </c>
      <c r="AD82" s="51"/>
      <c r="AE82" s="141" t="n">
        <v>1.27</v>
      </c>
      <c r="AF82" s="118"/>
      <c r="AG82" s="119" t="n">
        <f aca="false">AE82+AC82</f>
        <v>6.61</v>
      </c>
      <c r="AH82" s="120" t="n">
        <v>6.61</v>
      </c>
    </row>
    <row r="83" s="108" customFormat="true" ht="12.75" hidden="false" customHeight="false" outlineLevel="0" collapsed="false">
      <c r="A83" s="154" t="n">
        <v>7</v>
      </c>
      <c r="B83" s="97" t="s">
        <v>190</v>
      </c>
      <c r="C83" s="97"/>
      <c r="D83" s="97"/>
      <c r="E83" s="97"/>
      <c r="F83" s="97"/>
      <c r="G83" s="97"/>
      <c r="H83" s="97"/>
      <c r="I83" s="97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122"/>
      <c r="U83" s="100" t="n">
        <f aca="false">SUM(U84:U109)</f>
        <v>44900.91</v>
      </c>
      <c r="V83" s="122"/>
      <c r="W83" s="100" t="n">
        <f aca="false">SUM(W84:W109)</f>
        <v>9981.6</v>
      </c>
      <c r="X83" s="101" t="n">
        <f aca="false">U83+W83</f>
        <v>54882.51</v>
      </c>
      <c r="Y83" s="102"/>
      <c r="Z83" s="102"/>
      <c r="AA83" s="102"/>
      <c r="AB83" s="123"/>
      <c r="AC83" s="104" t="s">
        <v>62</v>
      </c>
      <c r="AD83" s="103"/>
      <c r="AE83" s="104" t="s">
        <v>63</v>
      </c>
      <c r="AF83" s="105"/>
      <c r="AG83" s="106" t="s">
        <v>64</v>
      </c>
      <c r="AH83" s="107" t="s">
        <v>65</v>
      </c>
    </row>
    <row r="84" s="23" customFormat="true" ht="20.1" hidden="false" customHeight="true" outlineLevel="0" collapsed="false">
      <c r="A84" s="136" t="s">
        <v>191</v>
      </c>
      <c r="B84" s="137" t="s">
        <v>192</v>
      </c>
      <c r="C84" s="138" t="s">
        <v>193</v>
      </c>
      <c r="D84" s="138"/>
      <c r="E84" s="138"/>
      <c r="F84" s="138"/>
      <c r="G84" s="138"/>
      <c r="H84" s="138"/>
      <c r="I84" s="138"/>
      <c r="J84" s="145" t="n">
        <v>12</v>
      </c>
      <c r="K84" s="139" t="s">
        <v>132</v>
      </c>
      <c r="L84" s="140"/>
      <c r="M84" s="140"/>
      <c r="N84" s="140"/>
      <c r="O84" s="140"/>
      <c r="P84" s="140"/>
      <c r="Q84" s="140"/>
      <c r="R84" s="140"/>
      <c r="S84" s="140"/>
      <c r="T84" s="114" t="n">
        <v>1308.85</v>
      </c>
      <c r="U84" s="114" t="n">
        <f aca="false">J84*T84</f>
        <v>15706.2</v>
      </c>
      <c r="V84" s="114" t="n">
        <v>92.1083333333333</v>
      </c>
      <c r="W84" s="114" t="n">
        <f aca="false">(V84*J84)</f>
        <v>1105.3</v>
      </c>
      <c r="X84" s="115" t="n">
        <f aca="false">ROUND(U84+W84,2)</f>
        <v>16811.5</v>
      </c>
      <c r="Y84" s="116" t="n">
        <v>16811.5</v>
      </c>
      <c r="Z84" s="116" t="n">
        <v>0</v>
      </c>
      <c r="AA84" s="94" t="n">
        <f aca="false">IF((Y84=Z84),0,(Y84-Z84))</f>
        <v>16811.5</v>
      </c>
      <c r="AB84" s="94" t="str">
        <f aca="false">IF((X84=AA84),"OK",(X84-AA84))</f>
        <v>OK</v>
      </c>
      <c r="AC84" s="140" t="n">
        <f aca="false">1344.49+0.35</f>
        <v>1344.84</v>
      </c>
      <c r="AD84" s="51"/>
      <c r="AE84" s="140" t="n">
        <v>94.64</v>
      </c>
      <c r="AF84" s="118"/>
      <c r="AG84" s="119" t="n">
        <f aca="false">AE84+AC84</f>
        <v>1439.48</v>
      </c>
      <c r="AH84" s="167" t="n">
        <v>1439.48</v>
      </c>
    </row>
    <row r="85" s="23" customFormat="true" ht="20.1" hidden="false" customHeight="true" outlineLevel="0" collapsed="false">
      <c r="A85" s="136" t="s">
        <v>194</v>
      </c>
      <c r="B85" s="137" t="s">
        <v>148</v>
      </c>
      <c r="C85" s="138" t="s">
        <v>149</v>
      </c>
      <c r="D85" s="138"/>
      <c r="E85" s="138"/>
      <c r="F85" s="138"/>
      <c r="G85" s="138"/>
      <c r="H85" s="138"/>
      <c r="I85" s="138"/>
      <c r="J85" s="145" t="n">
        <v>12</v>
      </c>
      <c r="K85" s="139" t="s">
        <v>132</v>
      </c>
      <c r="L85" s="140"/>
      <c r="M85" s="140"/>
      <c r="N85" s="140"/>
      <c r="O85" s="140"/>
      <c r="P85" s="140"/>
      <c r="Q85" s="140"/>
      <c r="R85" s="140"/>
      <c r="S85" s="140"/>
      <c r="T85" s="114" t="n">
        <v>508.499166666667</v>
      </c>
      <c r="U85" s="114" t="n">
        <f aca="false">J85*T85</f>
        <v>6101.99</v>
      </c>
      <c r="V85" s="114" t="n">
        <v>105.268333333333</v>
      </c>
      <c r="W85" s="114" t="n">
        <f aca="false">(V85*J85)</f>
        <v>1263.22</v>
      </c>
      <c r="X85" s="115" t="n">
        <f aca="false">ROUND(U85+W85,2)</f>
        <v>7365.21</v>
      </c>
      <c r="Y85" s="116" t="n">
        <v>7365.21</v>
      </c>
      <c r="Z85" s="116" t="n">
        <v>0</v>
      </c>
      <c r="AA85" s="94" t="n">
        <f aca="false">IF((Y85=Z85),0,(Y85-Z85))</f>
        <v>7365.21</v>
      </c>
      <c r="AB85" s="94" t="str">
        <f aca="false">IF((X85=AA85),"OK",(X85-AA85))</f>
        <v>OK</v>
      </c>
      <c r="AC85" s="140" t="n">
        <f aca="false">522.08+0.4</f>
        <v>522.48</v>
      </c>
      <c r="AD85" s="51"/>
      <c r="AE85" s="140" t="n">
        <v>108.16</v>
      </c>
      <c r="AF85" s="118"/>
      <c r="AG85" s="119" t="n">
        <f aca="false">AE85+AC85</f>
        <v>630.64</v>
      </c>
      <c r="AH85" s="120" t="n">
        <v>630.64</v>
      </c>
    </row>
    <row r="86" s="23" customFormat="true" ht="12.75" hidden="false" customHeight="false" outlineLevel="0" collapsed="false">
      <c r="A86" s="136" t="s">
        <v>195</v>
      </c>
      <c r="B86" s="137" t="s">
        <v>139</v>
      </c>
      <c r="C86" s="137" t="s">
        <v>140</v>
      </c>
      <c r="D86" s="137"/>
      <c r="E86" s="137"/>
      <c r="F86" s="137"/>
      <c r="G86" s="137"/>
      <c r="H86" s="137"/>
      <c r="I86" s="137"/>
      <c r="J86" s="87" t="n">
        <f aca="false">0.6*0.6*0.05*12</f>
        <v>0.216</v>
      </c>
      <c r="K86" s="145" t="s">
        <v>91</v>
      </c>
      <c r="L86" s="140"/>
      <c r="M86" s="140"/>
      <c r="N86" s="140"/>
      <c r="O86" s="140"/>
      <c r="P86" s="140"/>
      <c r="Q86" s="140"/>
      <c r="R86" s="140"/>
      <c r="S86" s="140"/>
      <c r="T86" s="148" t="n">
        <v>265.648148148148</v>
      </c>
      <c r="U86" s="114" t="n">
        <f aca="false">J86*T86</f>
        <v>57.38</v>
      </c>
      <c r="V86" s="148" t="n">
        <v>142.5</v>
      </c>
      <c r="W86" s="114" t="n">
        <f aca="false">(V86*J86)</f>
        <v>30.78</v>
      </c>
      <c r="X86" s="149" t="n">
        <f aca="false">ROUND(U86+W86,2)</f>
        <v>88.16</v>
      </c>
      <c r="Y86" s="116" t="n">
        <v>88.15</v>
      </c>
      <c r="Z86" s="116" t="n">
        <v>0</v>
      </c>
      <c r="AA86" s="94" t="n">
        <f aca="false">IF((Y86=Z86),0,(Y86-Z86))</f>
        <v>88.15</v>
      </c>
      <c r="AB86" s="143" t="n">
        <f aca="false">IF((X86=AA86),"OK",(X86-AA86))</f>
        <v>0.00999999999999091</v>
      </c>
      <c r="AC86" s="140" t="n">
        <v>272.93</v>
      </c>
      <c r="AD86" s="51"/>
      <c r="AE86" s="140" t="n">
        <v>146.4</v>
      </c>
      <c r="AF86" s="118"/>
      <c r="AG86" s="119" t="n">
        <f aca="false">AE86+AC86</f>
        <v>419.33</v>
      </c>
      <c r="AH86" s="120" t="n">
        <v>419.43</v>
      </c>
    </row>
    <row r="87" s="23" customFormat="true" ht="12.75" hidden="false" customHeight="false" outlineLevel="0" collapsed="false">
      <c r="A87" s="136" t="s">
        <v>196</v>
      </c>
      <c r="B87" s="137" t="s">
        <v>142</v>
      </c>
      <c r="C87" s="137" t="s">
        <v>143</v>
      </c>
      <c r="D87" s="137"/>
      <c r="E87" s="137"/>
      <c r="F87" s="137"/>
      <c r="G87" s="137"/>
      <c r="H87" s="137"/>
      <c r="I87" s="137"/>
      <c r="J87" s="87" t="n">
        <f aca="false">0.6*0.6*0.6*12</f>
        <v>2.592</v>
      </c>
      <c r="K87" s="145" t="s">
        <v>91</v>
      </c>
      <c r="L87" s="140"/>
      <c r="M87" s="140"/>
      <c r="N87" s="140"/>
      <c r="O87" s="140"/>
      <c r="P87" s="140"/>
      <c r="Q87" s="140"/>
      <c r="R87" s="140"/>
      <c r="S87" s="140"/>
      <c r="T87" s="114" t="n">
        <v>23.1635802469136</v>
      </c>
      <c r="U87" s="114" t="n">
        <f aca="false">J87*T87</f>
        <v>60.04</v>
      </c>
      <c r="V87" s="114" t="n">
        <v>72.9398148148148</v>
      </c>
      <c r="W87" s="114" t="n">
        <f aca="false">(V87*J87)</f>
        <v>189.06</v>
      </c>
      <c r="X87" s="115" t="n">
        <f aca="false">ROUND(U87+W87,2)</f>
        <v>249.1</v>
      </c>
      <c r="Y87" s="116" t="n">
        <v>249.1</v>
      </c>
      <c r="Z87" s="116" t="n">
        <v>0</v>
      </c>
      <c r="AA87" s="94" t="n">
        <f aca="false">IF((Y87=Z87),0,(Y87-Z87))</f>
        <v>249.1</v>
      </c>
      <c r="AB87" s="94" t="str">
        <f aca="false">IF((X87=AA87),"OK",(X87-AA87))</f>
        <v>OK</v>
      </c>
      <c r="AC87" s="140" t="n">
        <v>23.8</v>
      </c>
      <c r="AD87" s="51"/>
      <c r="AE87" s="140" t="n">
        <v>74.95</v>
      </c>
      <c r="AF87" s="118"/>
      <c r="AG87" s="119" t="n">
        <f aca="false">AE87+AC87</f>
        <v>98.75</v>
      </c>
      <c r="AH87" s="120" t="n">
        <v>2.12</v>
      </c>
    </row>
    <row r="88" s="23" customFormat="true" ht="12.75" hidden="false" customHeight="true" outlineLevel="0" collapsed="false">
      <c r="A88" s="136" t="s">
        <v>197</v>
      </c>
      <c r="B88" s="137" t="s">
        <v>89</v>
      </c>
      <c r="C88" s="138" t="s">
        <v>146</v>
      </c>
      <c r="D88" s="138"/>
      <c r="E88" s="138"/>
      <c r="F88" s="138"/>
      <c r="G88" s="138"/>
      <c r="H88" s="138"/>
      <c r="I88" s="138"/>
      <c r="J88" s="87" t="n">
        <f aca="false">0.6*0.6*0.6*12</f>
        <v>2.592</v>
      </c>
      <c r="K88" s="145" t="s">
        <v>91</v>
      </c>
      <c r="L88" s="146"/>
      <c r="M88" s="146"/>
      <c r="N88" s="146"/>
      <c r="O88" s="146"/>
      <c r="P88" s="146"/>
      <c r="Q88" s="146"/>
      <c r="R88" s="146"/>
      <c r="S88" s="146"/>
      <c r="T88" s="114" t="n">
        <v>293.090277777778</v>
      </c>
      <c r="U88" s="114" t="n">
        <f aca="false">J88*T88</f>
        <v>759.69</v>
      </c>
      <c r="V88" s="148" t="n">
        <v>22.554012345679</v>
      </c>
      <c r="W88" s="114" t="n">
        <f aca="false">(V88*J88)</f>
        <v>58.46</v>
      </c>
      <c r="X88" s="115" t="n">
        <f aca="false">ROUND(U88+W88,2)</f>
        <v>818.15</v>
      </c>
      <c r="Y88" s="116" t="n">
        <v>818.15</v>
      </c>
      <c r="Z88" s="116" t="n">
        <v>0</v>
      </c>
      <c r="AA88" s="94" t="n">
        <f aca="false">IF((Y88=Z88),0,(Y88-Z88))</f>
        <v>818.15</v>
      </c>
      <c r="AB88" s="94" t="str">
        <f aca="false">IF((X88=AA88),"OK",(X88-AA88))</f>
        <v>OK</v>
      </c>
      <c r="AC88" s="150" t="n">
        <f aca="false">300.9+0.14+0.11</f>
        <v>301.15</v>
      </c>
      <c r="AD88" s="51"/>
      <c r="AE88" s="150" t="n">
        <v>23.18</v>
      </c>
      <c r="AF88" s="118"/>
      <c r="AG88" s="119" t="n">
        <f aca="false">AE88+AC88</f>
        <v>324.33</v>
      </c>
      <c r="AH88" s="120" t="n">
        <v>324.33</v>
      </c>
    </row>
    <row r="89" s="23" customFormat="true" ht="30" hidden="false" customHeight="true" outlineLevel="0" collapsed="false">
      <c r="A89" s="136" t="s">
        <v>198</v>
      </c>
      <c r="B89" s="137" t="s">
        <v>199</v>
      </c>
      <c r="C89" s="138" t="s">
        <v>200</v>
      </c>
      <c r="D89" s="138"/>
      <c r="E89" s="138"/>
      <c r="F89" s="138"/>
      <c r="G89" s="138"/>
      <c r="H89" s="138"/>
      <c r="I89" s="138"/>
      <c r="J89" s="145" t="n">
        <v>1</v>
      </c>
      <c r="K89" s="139" t="s">
        <v>132</v>
      </c>
      <c r="L89" s="140"/>
      <c r="M89" s="140"/>
      <c r="N89" s="140"/>
      <c r="O89" s="140"/>
      <c r="P89" s="140"/>
      <c r="Q89" s="140"/>
      <c r="R89" s="140"/>
      <c r="S89" s="140"/>
      <c r="T89" s="114" t="n">
        <v>336.87</v>
      </c>
      <c r="U89" s="114" t="n">
        <f aca="false">J89*T89</f>
        <v>336.87</v>
      </c>
      <c r="V89" s="114" t="n">
        <v>55.98</v>
      </c>
      <c r="W89" s="114" t="n">
        <f aca="false">(V89*J89)</f>
        <v>55.98</v>
      </c>
      <c r="X89" s="149" t="n">
        <f aca="false">ROUND(U89+W89,2)</f>
        <v>392.85</v>
      </c>
      <c r="Y89" s="116" t="n">
        <v>392.84</v>
      </c>
      <c r="Z89" s="116" t="n">
        <v>0</v>
      </c>
      <c r="AA89" s="94" t="n">
        <f aca="false">IF((Y89=Z89),0,(Y89-Z89))</f>
        <v>392.84</v>
      </c>
      <c r="AB89" s="143" t="n">
        <f aca="false">IF((X89=AA89),"OK",(X89-AA89))</f>
        <v>0.0100000000000477</v>
      </c>
      <c r="AC89" s="140" t="n">
        <f aca="false">345.89+0.24</f>
        <v>346.13</v>
      </c>
      <c r="AD89" s="51"/>
      <c r="AE89" s="140" t="n">
        <v>57.52</v>
      </c>
      <c r="AF89" s="118"/>
      <c r="AG89" s="119" t="n">
        <f aca="false">AE89+AC89</f>
        <v>403.65</v>
      </c>
      <c r="AH89" s="120" t="n">
        <v>403.65</v>
      </c>
    </row>
    <row r="90" s="23" customFormat="true" ht="20.1" hidden="false" customHeight="true" outlineLevel="0" collapsed="false">
      <c r="A90" s="136" t="s">
        <v>201</v>
      </c>
      <c r="B90" s="137" t="s">
        <v>202</v>
      </c>
      <c r="C90" s="138" t="s">
        <v>203</v>
      </c>
      <c r="D90" s="138"/>
      <c r="E90" s="138"/>
      <c r="F90" s="138"/>
      <c r="G90" s="138"/>
      <c r="H90" s="138"/>
      <c r="I90" s="138"/>
      <c r="J90" s="145" t="n">
        <v>1</v>
      </c>
      <c r="K90" s="139" t="s">
        <v>132</v>
      </c>
      <c r="L90" s="140"/>
      <c r="M90" s="140"/>
      <c r="N90" s="140"/>
      <c r="O90" s="140"/>
      <c r="P90" s="140"/>
      <c r="Q90" s="140"/>
      <c r="R90" s="140"/>
      <c r="S90" s="140"/>
      <c r="T90" s="114" t="n">
        <v>8.91</v>
      </c>
      <c r="U90" s="114" t="n">
        <f aca="false">J90*T90</f>
        <v>8.91</v>
      </c>
      <c r="V90" s="114" t="n">
        <v>0.77</v>
      </c>
      <c r="W90" s="114" t="n">
        <f aca="false">(V90*J90)</f>
        <v>0.77</v>
      </c>
      <c r="X90" s="115" t="n">
        <f aca="false">ROUND(U90+W90,2)</f>
        <v>9.68</v>
      </c>
      <c r="Y90" s="116" t="n">
        <v>9.68</v>
      </c>
      <c r="Z90" s="116" t="n">
        <v>0</v>
      </c>
      <c r="AA90" s="94" t="n">
        <f aca="false">IF((Y90=Z90),0,(Y90-Z90))</f>
        <v>9.68</v>
      </c>
      <c r="AB90" s="94" t="str">
        <f aca="false">IF((X90=AA90),"OK",(X90-AA90))</f>
        <v>OK</v>
      </c>
      <c r="AC90" s="140" t="n">
        <v>9.15</v>
      </c>
      <c r="AD90" s="51"/>
      <c r="AE90" s="140" t="n">
        <v>0.79</v>
      </c>
      <c r="AF90" s="118"/>
      <c r="AG90" s="119" t="n">
        <f aca="false">AE90+AC90</f>
        <v>9.94</v>
      </c>
      <c r="AH90" s="120" t="n">
        <v>9.94</v>
      </c>
    </row>
    <row r="91" s="23" customFormat="true" ht="20.1" hidden="false" customHeight="true" outlineLevel="0" collapsed="false">
      <c r="A91" s="136" t="s">
        <v>204</v>
      </c>
      <c r="B91" s="137" t="s">
        <v>205</v>
      </c>
      <c r="C91" s="138" t="s">
        <v>206</v>
      </c>
      <c r="D91" s="138"/>
      <c r="E91" s="138"/>
      <c r="F91" s="138"/>
      <c r="G91" s="138"/>
      <c r="H91" s="138"/>
      <c r="I91" s="138"/>
      <c r="J91" s="145" t="n">
        <v>2</v>
      </c>
      <c r="K91" s="139" t="s">
        <v>132</v>
      </c>
      <c r="L91" s="140"/>
      <c r="M91" s="140"/>
      <c r="N91" s="140"/>
      <c r="O91" s="140"/>
      <c r="P91" s="140"/>
      <c r="Q91" s="140"/>
      <c r="R91" s="140"/>
      <c r="S91" s="140"/>
      <c r="T91" s="114" t="n">
        <v>8.98</v>
      </c>
      <c r="U91" s="114" t="n">
        <f aca="false">J91*T91</f>
        <v>17.96</v>
      </c>
      <c r="V91" s="114" t="n">
        <v>1.07</v>
      </c>
      <c r="W91" s="114" t="n">
        <f aca="false">(V91*J91)</f>
        <v>2.14</v>
      </c>
      <c r="X91" s="115" t="n">
        <f aca="false">ROUND(U91+W91,2)</f>
        <v>20.1</v>
      </c>
      <c r="Y91" s="116" t="n">
        <v>20.1</v>
      </c>
      <c r="Z91" s="116" t="n">
        <v>0</v>
      </c>
      <c r="AA91" s="94" t="n">
        <f aca="false">IF((Y91=Z91),0,(Y91-Z91))</f>
        <v>20.1</v>
      </c>
      <c r="AB91" s="94" t="str">
        <f aca="false">IF((X91=AA91),"OK",(X91-AA91))</f>
        <v>OK</v>
      </c>
      <c r="AC91" s="140" t="n">
        <v>9.23</v>
      </c>
      <c r="AD91" s="51"/>
      <c r="AE91" s="140" t="n">
        <v>1.1</v>
      </c>
      <c r="AF91" s="118"/>
      <c r="AG91" s="119" t="n">
        <f aca="false">AE91+AC91</f>
        <v>10.33</v>
      </c>
      <c r="AH91" s="120" t="n">
        <v>10.33</v>
      </c>
    </row>
    <row r="92" s="23" customFormat="true" ht="20.1" hidden="false" customHeight="true" outlineLevel="0" collapsed="false">
      <c r="A92" s="136" t="s">
        <v>207</v>
      </c>
      <c r="B92" s="137" t="s">
        <v>208</v>
      </c>
      <c r="C92" s="138" t="s">
        <v>209</v>
      </c>
      <c r="D92" s="138"/>
      <c r="E92" s="138"/>
      <c r="F92" s="138"/>
      <c r="G92" s="138"/>
      <c r="H92" s="138"/>
      <c r="I92" s="138"/>
      <c r="J92" s="145" t="n">
        <v>5</v>
      </c>
      <c r="K92" s="139" t="s">
        <v>132</v>
      </c>
      <c r="L92" s="140"/>
      <c r="M92" s="140"/>
      <c r="N92" s="140"/>
      <c r="O92" s="140"/>
      <c r="P92" s="140"/>
      <c r="Q92" s="140"/>
      <c r="R92" s="140"/>
      <c r="S92" s="140"/>
      <c r="T92" s="114" t="n">
        <v>9.276</v>
      </c>
      <c r="U92" s="114" t="n">
        <f aca="false">J92*T92</f>
        <v>46.38</v>
      </c>
      <c r="V92" s="114" t="n">
        <v>1.47</v>
      </c>
      <c r="W92" s="114" t="n">
        <f aca="false">(V92*J92)</f>
        <v>7.35</v>
      </c>
      <c r="X92" s="115" t="n">
        <f aca="false">ROUND(U92+W92,2)</f>
        <v>53.73</v>
      </c>
      <c r="Y92" s="116" t="n">
        <v>53.73</v>
      </c>
      <c r="Z92" s="116" t="n">
        <v>0</v>
      </c>
      <c r="AA92" s="94" t="n">
        <f aca="false">IF((Y92=Z92),0,(Y92-Z92))</f>
        <v>53.73</v>
      </c>
      <c r="AB92" s="94" t="str">
        <f aca="false">IF((X92=AA92),"OK",(X92-AA92))</f>
        <v>OK</v>
      </c>
      <c r="AC92" s="140" t="n">
        <v>9.53</v>
      </c>
      <c r="AD92" s="51"/>
      <c r="AE92" s="140" t="n">
        <v>1.51</v>
      </c>
      <c r="AF92" s="118"/>
      <c r="AG92" s="119" t="n">
        <f aca="false">AE92+AC92</f>
        <v>11.04</v>
      </c>
      <c r="AH92" s="120" t="n">
        <v>11.04</v>
      </c>
    </row>
    <row r="93" s="23" customFormat="true" ht="20.1" hidden="false" customHeight="true" outlineLevel="0" collapsed="false">
      <c r="A93" s="136" t="s">
        <v>210</v>
      </c>
      <c r="B93" s="137" t="s">
        <v>211</v>
      </c>
      <c r="C93" s="138" t="s">
        <v>212</v>
      </c>
      <c r="D93" s="138"/>
      <c r="E93" s="138"/>
      <c r="F93" s="138"/>
      <c r="G93" s="138"/>
      <c r="H93" s="138"/>
      <c r="I93" s="138"/>
      <c r="J93" s="145" t="n">
        <v>1</v>
      </c>
      <c r="K93" s="139" t="s">
        <v>132</v>
      </c>
      <c r="L93" s="140"/>
      <c r="M93" s="140"/>
      <c r="N93" s="140"/>
      <c r="O93" s="140"/>
      <c r="P93" s="140"/>
      <c r="Q93" s="140"/>
      <c r="R93" s="140"/>
      <c r="S93" s="140"/>
      <c r="T93" s="114" t="n">
        <v>13.87</v>
      </c>
      <c r="U93" s="114" t="n">
        <f aca="false">J93*T93</f>
        <v>13.87</v>
      </c>
      <c r="V93" s="114" t="n">
        <v>3.04</v>
      </c>
      <c r="W93" s="114" t="n">
        <f aca="false">(V93*J93)</f>
        <v>3.04</v>
      </c>
      <c r="X93" s="115" t="n">
        <f aca="false">ROUND(U93+W93,2)</f>
        <v>16.91</v>
      </c>
      <c r="Y93" s="116" t="n">
        <v>16.91</v>
      </c>
      <c r="Z93" s="116" t="n">
        <v>0</v>
      </c>
      <c r="AA93" s="94" t="n">
        <f aca="false">IF((Y93=Z93),0,(Y93-Z93))</f>
        <v>16.91</v>
      </c>
      <c r="AB93" s="94" t="str">
        <f aca="false">IF((X93=AA93),"OK",(X93-AA93))</f>
        <v>OK</v>
      </c>
      <c r="AC93" s="140" t="n">
        <v>14.25</v>
      </c>
      <c r="AD93" s="51"/>
      <c r="AE93" s="140" t="n">
        <v>3.12</v>
      </c>
      <c r="AF93" s="118"/>
      <c r="AG93" s="119" t="n">
        <f aca="false">AE93+AC93</f>
        <v>17.37</v>
      </c>
      <c r="AH93" s="120" t="n">
        <v>17.37</v>
      </c>
    </row>
    <row r="94" s="23" customFormat="true" ht="20.1" hidden="false" customHeight="true" outlineLevel="0" collapsed="false">
      <c r="A94" s="136" t="s">
        <v>213</v>
      </c>
      <c r="B94" s="137" t="s">
        <v>214</v>
      </c>
      <c r="C94" s="138" t="s">
        <v>215</v>
      </c>
      <c r="D94" s="138"/>
      <c r="E94" s="138"/>
      <c r="F94" s="138"/>
      <c r="G94" s="138"/>
      <c r="H94" s="138"/>
      <c r="I94" s="138"/>
      <c r="J94" s="145" t="n">
        <v>2</v>
      </c>
      <c r="K94" s="139" t="s">
        <v>132</v>
      </c>
      <c r="L94" s="140"/>
      <c r="M94" s="140"/>
      <c r="N94" s="140"/>
      <c r="O94" s="140"/>
      <c r="P94" s="140"/>
      <c r="Q94" s="140"/>
      <c r="R94" s="140"/>
      <c r="S94" s="140"/>
      <c r="T94" s="114" t="n">
        <v>14.405</v>
      </c>
      <c r="U94" s="114" t="n">
        <f aca="false">J94*T94</f>
        <v>28.81</v>
      </c>
      <c r="V94" s="148" t="n">
        <v>4.275</v>
      </c>
      <c r="W94" s="114" t="n">
        <f aca="false">(V94*J94)</f>
        <v>8.55</v>
      </c>
      <c r="X94" s="115" t="n">
        <f aca="false">ROUND(U94+W94,2)</f>
        <v>37.36</v>
      </c>
      <c r="Y94" s="116" t="n">
        <v>37.36</v>
      </c>
      <c r="Z94" s="116" t="n">
        <v>0</v>
      </c>
      <c r="AA94" s="94" t="n">
        <f aca="false">IF((Y94=Z94),0,(Y94-Z94))</f>
        <v>37.36</v>
      </c>
      <c r="AB94" s="94" t="str">
        <f aca="false">IF((X94=AA94),"OK",(X94-AA94))</f>
        <v>OK</v>
      </c>
      <c r="AC94" s="140" t="n">
        <v>14.8</v>
      </c>
      <c r="AD94" s="51"/>
      <c r="AE94" s="140" t="n">
        <v>4.39</v>
      </c>
      <c r="AF94" s="118"/>
      <c r="AG94" s="119" t="n">
        <f aca="false">AE94+AC94</f>
        <v>19.19</v>
      </c>
      <c r="AH94" s="120" t="n">
        <v>19.19</v>
      </c>
    </row>
    <row r="95" s="23" customFormat="true" ht="20.1" hidden="false" customHeight="true" outlineLevel="0" collapsed="false">
      <c r="A95" s="136" t="s">
        <v>216</v>
      </c>
      <c r="B95" s="137" t="s">
        <v>217</v>
      </c>
      <c r="C95" s="138" t="s">
        <v>218</v>
      </c>
      <c r="D95" s="138"/>
      <c r="E95" s="138"/>
      <c r="F95" s="138"/>
      <c r="G95" s="138"/>
      <c r="H95" s="138"/>
      <c r="I95" s="138"/>
      <c r="J95" s="145" t="n">
        <v>85</v>
      </c>
      <c r="K95" s="139" t="s">
        <v>159</v>
      </c>
      <c r="L95" s="140"/>
      <c r="M95" s="140"/>
      <c r="N95" s="140"/>
      <c r="O95" s="140"/>
      <c r="P95" s="140"/>
      <c r="Q95" s="140"/>
      <c r="R95" s="140"/>
      <c r="S95" s="140"/>
      <c r="T95" s="114" t="n">
        <v>1.05470588235294</v>
      </c>
      <c r="U95" s="114" t="n">
        <f aca="false">J95*T95</f>
        <v>89.65</v>
      </c>
      <c r="V95" s="114" t="n">
        <v>0.543294117647059</v>
      </c>
      <c r="W95" s="114" t="n">
        <f aca="false">(V95*J95)</f>
        <v>46.18</v>
      </c>
      <c r="X95" s="115" t="n">
        <f aca="false">ROUND(U95+W95,2)</f>
        <v>135.83</v>
      </c>
      <c r="Y95" s="116" t="n">
        <v>135.83</v>
      </c>
      <c r="Z95" s="116" t="n">
        <v>0</v>
      </c>
      <c r="AA95" s="94" t="n">
        <f aca="false">IF((Y95=Z95),0,(Y95-Z95))</f>
        <v>135.83</v>
      </c>
      <c r="AB95" s="94" t="str">
        <f aca="false">IF((X95=AA95),"OK",(X95-AA95))</f>
        <v>OK</v>
      </c>
      <c r="AC95" s="140" t="n">
        <v>1.08</v>
      </c>
      <c r="AD95" s="51"/>
      <c r="AE95" s="140" t="n">
        <v>0.56</v>
      </c>
      <c r="AF95" s="118"/>
      <c r="AG95" s="119" t="n">
        <f aca="false">AE95+AC95</f>
        <v>1.64</v>
      </c>
      <c r="AH95" s="120" t="n">
        <v>1.64</v>
      </c>
    </row>
    <row r="96" s="23" customFormat="true" ht="20.1" hidden="false" customHeight="true" outlineLevel="0" collapsed="false">
      <c r="A96" s="136" t="s">
        <v>219</v>
      </c>
      <c r="B96" s="137" t="s">
        <v>220</v>
      </c>
      <c r="C96" s="138" t="s">
        <v>221</v>
      </c>
      <c r="D96" s="138"/>
      <c r="E96" s="138"/>
      <c r="F96" s="138"/>
      <c r="G96" s="138"/>
      <c r="H96" s="138"/>
      <c r="I96" s="138"/>
      <c r="J96" s="145" t="n">
        <v>158.7</v>
      </c>
      <c r="K96" s="139" t="s">
        <v>159</v>
      </c>
      <c r="L96" s="140"/>
      <c r="M96" s="140"/>
      <c r="N96" s="140"/>
      <c r="O96" s="140"/>
      <c r="P96" s="140"/>
      <c r="Q96" s="140"/>
      <c r="R96" s="140"/>
      <c r="S96" s="140"/>
      <c r="T96" s="114" t="n">
        <v>1.68588531821046</v>
      </c>
      <c r="U96" s="114" t="n">
        <f aca="false">J96*T96</f>
        <v>267.55</v>
      </c>
      <c r="V96" s="114" t="n">
        <v>0.679143037177064</v>
      </c>
      <c r="W96" s="114" t="n">
        <f aca="false">(V96*J96)</f>
        <v>107.78</v>
      </c>
      <c r="X96" s="115" t="n">
        <f aca="false">ROUND(U96+W96,2)</f>
        <v>375.33</v>
      </c>
      <c r="Y96" s="116" t="n">
        <v>375.33</v>
      </c>
      <c r="Z96" s="116" t="n">
        <v>0</v>
      </c>
      <c r="AA96" s="94" t="n">
        <f aca="false">IF((Y96=Z96),0,(Y96-Z96))</f>
        <v>375.33</v>
      </c>
      <c r="AB96" s="94" t="str">
        <f aca="false">IF((X96=AA96),"OK",(X96-AA96))</f>
        <v>OK</v>
      </c>
      <c r="AC96" s="140" t="n">
        <v>1.73</v>
      </c>
      <c r="AD96" s="51"/>
      <c r="AE96" s="140" t="n">
        <v>0.7</v>
      </c>
      <c r="AF96" s="118"/>
      <c r="AG96" s="119" t="n">
        <f aca="false">AE96+AC96</f>
        <v>2.43</v>
      </c>
      <c r="AH96" s="120" t="n">
        <v>2.43</v>
      </c>
    </row>
    <row r="97" s="23" customFormat="true" ht="20.1" hidden="false" customHeight="true" outlineLevel="0" collapsed="false">
      <c r="A97" s="136" t="s">
        <v>222</v>
      </c>
      <c r="B97" s="137" t="s">
        <v>223</v>
      </c>
      <c r="C97" s="138" t="s">
        <v>224</v>
      </c>
      <c r="D97" s="138"/>
      <c r="E97" s="138"/>
      <c r="F97" s="138"/>
      <c r="G97" s="138"/>
      <c r="H97" s="138"/>
      <c r="I97" s="138"/>
      <c r="J97" s="145" t="n">
        <f aca="false">35+1714.22-70</f>
        <v>1679.22</v>
      </c>
      <c r="K97" s="139" t="s">
        <v>159</v>
      </c>
      <c r="L97" s="140"/>
      <c r="M97" s="140"/>
      <c r="N97" s="140"/>
      <c r="O97" s="140"/>
      <c r="P97" s="140"/>
      <c r="Q97" s="140"/>
      <c r="R97" s="140"/>
      <c r="S97" s="140"/>
      <c r="T97" s="114" t="n">
        <v>2.90836221579066</v>
      </c>
      <c r="U97" s="114" t="n">
        <f aca="false">J97*T97</f>
        <v>4883.78</v>
      </c>
      <c r="V97" s="114" t="n">
        <v>0.902871571324782</v>
      </c>
      <c r="W97" s="114" t="n">
        <f aca="false">(V97*J97)</f>
        <v>1516.12</v>
      </c>
      <c r="X97" s="149" t="n">
        <f aca="false">ROUND(U97+W97,2)</f>
        <v>6399.9</v>
      </c>
      <c r="Y97" s="116" t="n">
        <v>6399.89</v>
      </c>
      <c r="Z97" s="116" t="n">
        <v>0</v>
      </c>
      <c r="AA97" s="94" t="n">
        <f aca="false">IF((Y97=Z97),0,(Y97-Z97))</f>
        <v>6399.89</v>
      </c>
      <c r="AB97" s="143" t="n">
        <f aca="false">IF((X97=AA97),"OK",(X97-AA97))</f>
        <v>0.00999999999930878</v>
      </c>
      <c r="AC97" s="140" t="n">
        <v>2.99</v>
      </c>
      <c r="AD97" s="51"/>
      <c r="AE97" s="140" t="n">
        <v>0.93</v>
      </c>
      <c r="AF97" s="118"/>
      <c r="AG97" s="119" t="n">
        <f aca="false">AE97+AC97</f>
        <v>3.92</v>
      </c>
      <c r="AH97" s="120" t="n">
        <v>3.92</v>
      </c>
    </row>
    <row r="98" s="23" customFormat="true" ht="20.1" hidden="false" customHeight="true" outlineLevel="0" collapsed="false">
      <c r="A98" s="136" t="s">
        <v>225</v>
      </c>
      <c r="B98" s="137" t="s">
        <v>226</v>
      </c>
      <c r="C98" s="138" t="s">
        <v>227</v>
      </c>
      <c r="D98" s="138"/>
      <c r="E98" s="138"/>
      <c r="F98" s="138"/>
      <c r="G98" s="138"/>
      <c r="H98" s="138"/>
      <c r="I98" s="138"/>
      <c r="J98" s="145" t="n">
        <v>21</v>
      </c>
      <c r="K98" s="139" t="s">
        <v>159</v>
      </c>
      <c r="L98" s="140"/>
      <c r="M98" s="140"/>
      <c r="N98" s="140"/>
      <c r="O98" s="140"/>
      <c r="P98" s="140"/>
      <c r="Q98" s="140"/>
      <c r="R98" s="140"/>
      <c r="S98" s="140"/>
      <c r="T98" s="114" t="n">
        <v>10.4990476190476</v>
      </c>
      <c r="U98" s="114" t="n">
        <f aca="false">J98*T98</f>
        <v>220.48</v>
      </c>
      <c r="V98" s="114" t="n">
        <v>2.59666666666667</v>
      </c>
      <c r="W98" s="114" t="n">
        <f aca="false">(V98*J98)</f>
        <v>54.53</v>
      </c>
      <c r="X98" s="115" t="n">
        <f aca="false">ROUND(U98+W98,2)</f>
        <v>275.01</v>
      </c>
      <c r="Y98" s="116" t="n">
        <v>275.01</v>
      </c>
      <c r="Z98" s="116" t="n">
        <v>0</v>
      </c>
      <c r="AA98" s="94" t="n">
        <f aca="false">IF((Y98=Z98),0,(Y98-Z98))</f>
        <v>275.01</v>
      </c>
      <c r="AB98" s="94" t="str">
        <f aca="false">IF((X98=AA98),"OK",(X98-AA98))</f>
        <v>OK</v>
      </c>
      <c r="AC98" s="140" t="n">
        <v>10.79</v>
      </c>
      <c r="AD98" s="51"/>
      <c r="AE98" s="140" t="n">
        <v>2.67</v>
      </c>
      <c r="AF98" s="118"/>
      <c r="AG98" s="119" t="n">
        <f aca="false">AE98+AC98</f>
        <v>13.46</v>
      </c>
      <c r="AH98" s="120" t="n">
        <v>13.46</v>
      </c>
    </row>
    <row r="99" s="23" customFormat="true" ht="12.75" hidden="false" customHeight="true" outlineLevel="0" collapsed="false">
      <c r="A99" s="136" t="s">
        <v>228</v>
      </c>
      <c r="B99" s="137" t="s">
        <v>229</v>
      </c>
      <c r="C99" s="138" t="s">
        <v>230</v>
      </c>
      <c r="D99" s="138"/>
      <c r="E99" s="138"/>
      <c r="F99" s="138"/>
      <c r="G99" s="138"/>
      <c r="H99" s="138"/>
      <c r="I99" s="138"/>
      <c r="J99" s="145" t="n">
        <v>15</v>
      </c>
      <c r="K99" s="139" t="s">
        <v>132</v>
      </c>
      <c r="L99" s="140"/>
      <c r="M99" s="140"/>
      <c r="N99" s="140"/>
      <c r="O99" s="140"/>
      <c r="P99" s="140"/>
      <c r="Q99" s="140"/>
      <c r="R99" s="140"/>
      <c r="S99" s="140"/>
      <c r="T99" s="114" t="n">
        <v>68.1786666666667</v>
      </c>
      <c r="U99" s="114" t="n">
        <f aca="false">J99*T99</f>
        <v>1022.68</v>
      </c>
      <c r="V99" s="114" t="n">
        <v>67.4753333333333</v>
      </c>
      <c r="W99" s="114" t="n">
        <f aca="false">(V99*J99)</f>
        <v>1012.13</v>
      </c>
      <c r="X99" s="115" t="n">
        <f aca="false">ROUND(U99+W99,2)</f>
        <v>2034.81</v>
      </c>
      <c r="Y99" s="116" t="n">
        <v>2034.81</v>
      </c>
      <c r="Z99" s="116" t="n">
        <v>0</v>
      </c>
      <c r="AA99" s="94" t="n">
        <f aca="false">IF((Y99=Z99),0,(Y99-Z99))</f>
        <v>2034.81</v>
      </c>
      <c r="AB99" s="94" t="str">
        <f aca="false">IF((X99=AA99),"OK",(X99-AA99))</f>
        <v>OK</v>
      </c>
      <c r="AC99" s="140" t="n">
        <f aca="false">69.76+0.29</f>
        <v>70.05</v>
      </c>
      <c r="AD99" s="51"/>
      <c r="AE99" s="140" t="n">
        <v>69.33</v>
      </c>
      <c r="AF99" s="118"/>
      <c r="AG99" s="119" t="n">
        <f aca="false">AE99+AC99</f>
        <v>139.38</v>
      </c>
      <c r="AH99" s="120" t="n">
        <v>139.38</v>
      </c>
    </row>
    <row r="100" s="23" customFormat="true" ht="12.75" hidden="false" customHeight="true" outlineLevel="0" collapsed="false">
      <c r="A100" s="136" t="s">
        <v>231</v>
      </c>
      <c r="B100" s="137" t="s">
        <v>232</v>
      </c>
      <c r="C100" s="138" t="s">
        <v>233</v>
      </c>
      <c r="D100" s="138"/>
      <c r="E100" s="138"/>
      <c r="F100" s="138"/>
      <c r="G100" s="138"/>
      <c r="H100" s="138"/>
      <c r="I100" s="138"/>
      <c r="J100" s="145" t="n">
        <v>1</v>
      </c>
      <c r="K100" s="139" t="s">
        <v>132</v>
      </c>
      <c r="L100" s="140"/>
      <c r="M100" s="140"/>
      <c r="N100" s="140"/>
      <c r="O100" s="140"/>
      <c r="P100" s="140"/>
      <c r="Q100" s="140"/>
      <c r="R100" s="140"/>
      <c r="S100" s="140"/>
      <c r="T100" s="114" t="n">
        <v>5.67</v>
      </c>
      <c r="U100" s="114" t="n">
        <f aca="false">J100*T100</f>
        <v>5.67</v>
      </c>
      <c r="V100" s="114" t="n">
        <v>35.74</v>
      </c>
      <c r="W100" s="114" t="n">
        <f aca="false">(V100*J100)</f>
        <v>35.74</v>
      </c>
      <c r="X100" s="115" t="n">
        <f aca="false">ROUND(U100+W100,2)</f>
        <v>41.41</v>
      </c>
      <c r="Y100" s="116" t="n">
        <v>41.41</v>
      </c>
      <c r="Z100" s="116" t="n">
        <v>0</v>
      </c>
      <c r="AA100" s="94" t="n">
        <f aca="false">IF((Y100=Z100),0,(Y100-Z100))</f>
        <v>41.41</v>
      </c>
      <c r="AB100" s="94" t="str">
        <f aca="false">IF((X100=AA100),"OK",(X100-AA100))</f>
        <v>OK</v>
      </c>
      <c r="AC100" s="140" t="n">
        <v>5.83</v>
      </c>
      <c r="AD100" s="51"/>
      <c r="AE100" s="140" t="n">
        <v>36.72</v>
      </c>
      <c r="AF100" s="118"/>
      <c r="AG100" s="119" t="n">
        <f aca="false">AE100+AC100</f>
        <v>42.55</v>
      </c>
      <c r="AH100" s="120" t="n">
        <v>42.55</v>
      </c>
    </row>
    <row r="101" s="23" customFormat="true" ht="20.1" hidden="false" customHeight="true" outlineLevel="0" collapsed="false">
      <c r="A101" s="136" t="s">
        <v>234</v>
      </c>
      <c r="B101" s="137" t="s">
        <v>235</v>
      </c>
      <c r="C101" s="138" t="s">
        <v>236</v>
      </c>
      <c r="D101" s="138"/>
      <c r="E101" s="138"/>
      <c r="F101" s="138"/>
      <c r="G101" s="138"/>
      <c r="H101" s="138"/>
      <c r="I101" s="138"/>
      <c r="J101" s="145" t="n">
        <v>20</v>
      </c>
      <c r="K101" s="139" t="s">
        <v>132</v>
      </c>
      <c r="L101" s="140"/>
      <c r="M101" s="140"/>
      <c r="N101" s="140"/>
      <c r="O101" s="140"/>
      <c r="P101" s="140"/>
      <c r="Q101" s="140"/>
      <c r="R101" s="140"/>
      <c r="S101" s="140"/>
      <c r="T101" s="114" t="n">
        <v>17.3225</v>
      </c>
      <c r="U101" s="114" t="n">
        <f aca="false">J101*T101</f>
        <v>346.45</v>
      </c>
      <c r="V101" s="114" t="n">
        <v>8.2135</v>
      </c>
      <c r="W101" s="114" t="n">
        <f aca="false">(V101*J101)</f>
        <v>164.27</v>
      </c>
      <c r="X101" s="115" t="n">
        <f aca="false">ROUND(U101+W101,2)</f>
        <v>510.72</v>
      </c>
      <c r="Y101" s="116" t="n">
        <v>510.72</v>
      </c>
      <c r="Z101" s="116" t="n">
        <v>0</v>
      </c>
      <c r="AA101" s="94" t="n">
        <f aca="false">IF((Y101=Z101),0,(Y101-Z101))</f>
        <v>510.72</v>
      </c>
      <c r="AB101" s="94" t="str">
        <f aca="false">IF((X101=AA101),"OK",(X101-AA101))</f>
        <v>OK</v>
      </c>
      <c r="AC101" s="140" t="n">
        <f aca="false">17.78+0.02</f>
        <v>17.8</v>
      </c>
      <c r="AD101" s="51"/>
      <c r="AE101" s="140" t="n">
        <v>8.44</v>
      </c>
      <c r="AF101" s="118"/>
      <c r="AG101" s="119" t="n">
        <f aca="false">AE101+AC101</f>
        <v>26.24</v>
      </c>
      <c r="AH101" s="120" t="n">
        <v>26.24</v>
      </c>
    </row>
    <row r="102" s="166" customFormat="true" ht="12.75" hidden="false" customHeight="true" outlineLevel="0" collapsed="false">
      <c r="A102" s="136" t="s">
        <v>237</v>
      </c>
      <c r="B102" s="157" t="s">
        <v>127</v>
      </c>
      <c r="C102" s="158" t="s">
        <v>238</v>
      </c>
      <c r="D102" s="158"/>
      <c r="E102" s="158"/>
      <c r="F102" s="158"/>
      <c r="G102" s="158"/>
      <c r="H102" s="158"/>
      <c r="I102" s="158"/>
      <c r="J102" s="160" t="n">
        <v>24</v>
      </c>
      <c r="K102" s="188" t="s">
        <v>132</v>
      </c>
      <c r="L102" s="168"/>
      <c r="M102" s="168"/>
      <c r="N102" s="168"/>
      <c r="O102" s="168"/>
      <c r="P102" s="168"/>
      <c r="Q102" s="168"/>
      <c r="R102" s="168"/>
      <c r="S102" s="168"/>
      <c r="T102" s="114" t="n">
        <v>447.44</v>
      </c>
      <c r="U102" s="114" t="n">
        <f aca="false">J102*T102</f>
        <v>10738.56</v>
      </c>
      <c r="V102" s="114" t="n">
        <v>111.86125</v>
      </c>
      <c r="W102" s="148" t="n">
        <f aca="false">(V102*J102)</f>
        <v>2684.67</v>
      </c>
      <c r="X102" s="149" t="n">
        <f aca="false">ROUND(U102+W102,2)</f>
        <v>13423.23</v>
      </c>
      <c r="Y102" s="116" t="n">
        <v>13423.2</v>
      </c>
      <c r="Z102" s="116" t="n">
        <v>0</v>
      </c>
      <c r="AA102" s="94" t="n">
        <f aca="false">IF((Y102=Z102),0,(Y102-Z102))</f>
        <v>13423.2</v>
      </c>
      <c r="AB102" s="143" t="n">
        <f aca="false">IF((X102=AA102),"OK",(X102-AA102))</f>
        <v>0.0299999999988358</v>
      </c>
      <c r="AC102" s="168" t="n">
        <f aca="false">700*0.8</f>
        <v>560</v>
      </c>
      <c r="AD102" s="162"/>
      <c r="AE102" s="168" t="n">
        <f aca="false">700*0.2</f>
        <v>140</v>
      </c>
      <c r="AF102" s="163"/>
      <c r="AG102" s="164" t="n">
        <v>700</v>
      </c>
      <c r="AH102" s="165"/>
    </row>
    <row r="103" s="23" customFormat="true" ht="20.1" hidden="false" customHeight="true" outlineLevel="0" collapsed="false">
      <c r="A103" s="136" t="s">
        <v>239</v>
      </c>
      <c r="B103" s="137" t="s">
        <v>240</v>
      </c>
      <c r="C103" s="138" t="s">
        <v>241</v>
      </c>
      <c r="D103" s="138"/>
      <c r="E103" s="138"/>
      <c r="F103" s="138"/>
      <c r="G103" s="138"/>
      <c r="H103" s="138"/>
      <c r="I103" s="138"/>
      <c r="J103" s="145" t="n">
        <v>58</v>
      </c>
      <c r="K103" s="139" t="s">
        <v>159</v>
      </c>
      <c r="L103" s="140"/>
      <c r="M103" s="140"/>
      <c r="N103" s="140"/>
      <c r="O103" s="140"/>
      <c r="P103" s="140"/>
      <c r="Q103" s="140"/>
      <c r="R103" s="140"/>
      <c r="S103" s="140"/>
      <c r="T103" s="114" t="n">
        <v>2.67672413793103</v>
      </c>
      <c r="U103" s="114" t="n">
        <f aca="false">J103*T103</f>
        <v>155.25</v>
      </c>
      <c r="V103" s="114" t="n">
        <v>2.53275862068965</v>
      </c>
      <c r="W103" s="114" t="n">
        <f aca="false">(V103*J103)</f>
        <v>146.9</v>
      </c>
      <c r="X103" s="115" t="n">
        <f aca="false">ROUND(U103+W103,2)</f>
        <v>302.15</v>
      </c>
      <c r="Y103" s="116" t="n">
        <v>302.15</v>
      </c>
      <c r="Z103" s="116" t="n">
        <v>0</v>
      </c>
      <c r="AA103" s="94" t="n">
        <f aca="false">IF((Y103=Z103),0,(Y103-Z103))</f>
        <v>302.15</v>
      </c>
      <c r="AB103" s="94" t="str">
        <f aca="false">IF((X103=AA103),"OK",(X103-AA103))</f>
        <v>OK</v>
      </c>
      <c r="AC103" s="140" t="n">
        <v>2.75</v>
      </c>
      <c r="AD103" s="51"/>
      <c r="AE103" s="140" t="n">
        <v>2.6</v>
      </c>
      <c r="AF103" s="118"/>
      <c r="AG103" s="119" t="n">
        <f aca="false">AE103+AC103</f>
        <v>5.35</v>
      </c>
      <c r="AH103" s="120" t="n">
        <v>5.35</v>
      </c>
    </row>
    <row r="104" s="23" customFormat="true" ht="12.75" hidden="false" customHeight="true" outlineLevel="0" collapsed="false">
      <c r="A104" s="136" t="s">
        <v>242</v>
      </c>
      <c r="B104" s="137" t="s">
        <v>243</v>
      </c>
      <c r="C104" s="138" t="s">
        <v>244</v>
      </c>
      <c r="D104" s="138"/>
      <c r="E104" s="138"/>
      <c r="F104" s="138"/>
      <c r="G104" s="138"/>
      <c r="H104" s="138"/>
      <c r="I104" s="138"/>
      <c r="J104" s="145" t="n">
        <v>497.42</v>
      </c>
      <c r="K104" s="139" t="s">
        <v>159</v>
      </c>
      <c r="L104" s="140"/>
      <c r="M104" s="140"/>
      <c r="N104" s="140"/>
      <c r="O104" s="140"/>
      <c r="P104" s="140"/>
      <c r="Q104" s="140"/>
      <c r="R104" s="140"/>
      <c r="S104" s="140"/>
      <c r="T104" s="114" t="n">
        <v>7.48663101604278</v>
      </c>
      <c r="U104" s="114" t="n">
        <f aca="false">J104*T104</f>
        <v>3724</v>
      </c>
      <c r="V104" s="114" t="n">
        <v>2.54081058260625</v>
      </c>
      <c r="W104" s="114" t="n">
        <f aca="false">(V104*J104)</f>
        <v>1263.85</v>
      </c>
      <c r="X104" s="115" t="n">
        <f aca="false">ROUND(U104+W104,2)</f>
        <v>4987.85</v>
      </c>
      <c r="Y104" s="116" t="n">
        <v>4987.85</v>
      </c>
      <c r="Z104" s="116" t="n">
        <v>0</v>
      </c>
      <c r="AA104" s="94" t="n">
        <f aca="false">IF((Y104=Z104),0,(Y104-Z104))</f>
        <v>4987.85</v>
      </c>
      <c r="AB104" s="94" t="str">
        <f aca="false">IF((X104=AA104),"OK",(X104-AA104))</f>
        <v>OK</v>
      </c>
      <c r="AC104" s="140" t="n">
        <v>7.69</v>
      </c>
      <c r="AD104" s="51"/>
      <c r="AE104" s="140" t="n">
        <v>2.61</v>
      </c>
      <c r="AF104" s="118"/>
      <c r="AG104" s="119" t="n">
        <f aca="false">AE104+AC104</f>
        <v>10.3</v>
      </c>
      <c r="AH104" s="120" t="n">
        <v>10.3</v>
      </c>
    </row>
    <row r="105" s="23" customFormat="true" ht="20.1" hidden="false" customHeight="true" outlineLevel="0" collapsed="false">
      <c r="A105" s="136" t="s">
        <v>245</v>
      </c>
      <c r="B105" s="137" t="s">
        <v>246</v>
      </c>
      <c r="C105" s="138" t="s">
        <v>247</v>
      </c>
      <c r="D105" s="138"/>
      <c r="E105" s="138"/>
      <c r="F105" s="138"/>
      <c r="G105" s="138"/>
      <c r="H105" s="138"/>
      <c r="I105" s="138"/>
      <c r="J105" s="145" t="n">
        <v>6</v>
      </c>
      <c r="K105" s="139" t="s">
        <v>132</v>
      </c>
      <c r="L105" s="140"/>
      <c r="M105" s="140"/>
      <c r="N105" s="140"/>
      <c r="O105" s="140"/>
      <c r="P105" s="140"/>
      <c r="Q105" s="140"/>
      <c r="R105" s="140"/>
      <c r="S105" s="140"/>
      <c r="T105" s="114" t="n">
        <v>14.47</v>
      </c>
      <c r="U105" s="114" t="n">
        <f aca="false">J105*T105</f>
        <v>86.82</v>
      </c>
      <c r="V105" s="114" t="n">
        <v>8.63</v>
      </c>
      <c r="W105" s="114" t="n">
        <f aca="false">(V105*J105)</f>
        <v>51.78</v>
      </c>
      <c r="X105" s="149" t="n">
        <f aca="false">ROUND(U105+W105,2)</f>
        <v>138.6</v>
      </c>
      <c r="Y105" s="116" t="n">
        <v>138.59</v>
      </c>
      <c r="Z105" s="116" t="n">
        <v>0</v>
      </c>
      <c r="AA105" s="94" t="n">
        <f aca="false">IF((Y105=Z105),0,(Y105-Z105))</f>
        <v>138.59</v>
      </c>
      <c r="AB105" s="143" t="n">
        <f aca="false">IF((X105=AA105),"OK",(X105-AA105))</f>
        <v>0.00999999999999091</v>
      </c>
      <c r="AC105" s="140" t="n">
        <v>14.87</v>
      </c>
      <c r="AD105" s="51"/>
      <c r="AE105" s="140" t="n">
        <v>8.87</v>
      </c>
      <c r="AF105" s="118"/>
      <c r="AG105" s="119" t="n">
        <f aca="false">AE105+AC105</f>
        <v>23.74</v>
      </c>
      <c r="AH105" s="120" t="n">
        <v>23.74</v>
      </c>
    </row>
    <row r="106" s="23" customFormat="true" ht="20.1" hidden="false" customHeight="true" outlineLevel="0" collapsed="false">
      <c r="A106" s="136" t="s">
        <v>248</v>
      </c>
      <c r="B106" s="137" t="s">
        <v>249</v>
      </c>
      <c r="C106" s="138" t="s">
        <v>250</v>
      </c>
      <c r="D106" s="138"/>
      <c r="E106" s="138"/>
      <c r="F106" s="138"/>
      <c r="G106" s="138"/>
      <c r="H106" s="138"/>
      <c r="I106" s="138"/>
      <c r="J106" s="145" t="n">
        <v>1</v>
      </c>
      <c r="K106" s="139" t="s">
        <v>132</v>
      </c>
      <c r="L106" s="140"/>
      <c r="M106" s="140"/>
      <c r="N106" s="140"/>
      <c r="O106" s="140"/>
      <c r="P106" s="140"/>
      <c r="Q106" s="140"/>
      <c r="R106" s="140"/>
      <c r="S106" s="140"/>
      <c r="T106" s="114" t="n">
        <v>13.97</v>
      </c>
      <c r="U106" s="114" t="n">
        <f aca="false">J106*T106</f>
        <v>13.97</v>
      </c>
      <c r="V106" s="114" t="n">
        <v>6.99</v>
      </c>
      <c r="W106" s="114" t="n">
        <f aca="false">(V106*J106)</f>
        <v>6.99</v>
      </c>
      <c r="X106" s="115" t="n">
        <f aca="false">ROUND(U106+W106,2)</f>
        <v>20.96</v>
      </c>
      <c r="Y106" s="116" t="n">
        <v>20.96</v>
      </c>
      <c r="Z106" s="116" t="n">
        <v>0</v>
      </c>
      <c r="AA106" s="94" t="n">
        <f aca="false">IF((Y106=Z106),0,(Y106-Z106))</f>
        <v>20.96</v>
      </c>
      <c r="AB106" s="94" t="str">
        <f aca="false">IF((X106=AA106),"OK",(X106-AA106))</f>
        <v>OK</v>
      </c>
      <c r="AC106" s="140" t="n">
        <v>14.35</v>
      </c>
      <c r="AD106" s="51"/>
      <c r="AE106" s="140" t="n">
        <v>7.18</v>
      </c>
      <c r="AF106" s="118"/>
      <c r="AG106" s="119" t="n">
        <f aca="false">AE106+AC106</f>
        <v>21.53</v>
      </c>
      <c r="AH106" s="120" t="n">
        <v>21.53</v>
      </c>
    </row>
    <row r="107" s="23" customFormat="true" ht="20.1" hidden="false" customHeight="true" outlineLevel="0" collapsed="false">
      <c r="A107" s="136" t="s">
        <v>251</v>
      </c>
      <c r="B107" s="137" t="s">
        <v>252</v>
      </c>
      <c r="C107" s="138" t="s">
        <v>253</v>
      </c>
      <c r="D107" s="138"/>
      <c r="E107" s="138"/>
      <c r="F107" s="138"/>
      <c r="G107" s="138"/>
      <c r="H107" s="138"/>
      <c r="I107" s="138"/>
      <c r="J107" s="145" t="n">
        <v>3</v>
      </c>
      <c r="K107" s="139" t="s">
        <v>132</v>
      </c>
      <c r="L107" s="140"/>
      <c r="M107" s="140"/>
      <c r="N107" s="140"/>
      <c r="O107" s="140"/>
      <c r="P107" s="140"/>
      <c r="Q107" s="140"/>
      <c r="R107" s="140"/>
      <c r="S107" s="140"/>
      <c r="T107" s="114" t="n">
        <v>26.4066666666667</v>
      </c>
      <c r="U107" s="114" t="n">
        <f aca="false">J107*T107</f>
        <v>79.22</v>
      </c>
      <c r="V107" s="114" t="n">
        <v>16.0033333333333</v>
      </c>
      <c r="W107" s="114" t="n">
        <f aca="false">(V107*J107)</f>
        <v>48.01</v>
      </c>
      <c r="X107" s="115" t="n">
        <f aca="false">ROUND(U107+W107,2)</f>
        <v>127.23</v>
      </c>
      <c r="Y107" s="116" t="n">
        <v>127.23</v>
      </c>
      <c r="Z107" s="116" t="n">
        <v>0</v>
      </c>
      <c r="AA107" s="94" t="n">
        <f aca="false">IF((Y107=Z107),0,(Y107-Z107))</f>
        <v>127.23</v>
      </c>
      <c r="AB107" s="94" t="str">
        <f aca="false">IF((X107=AA107),"OK",(X107-AA107))</f>
        <v>OK</v>
      </c>
      <c r="AC107" s="140" t="n">
        <f aca="false">27.09+0.04</f>
        <v>27.13</v>
      </c>
      <c r="AD107" s="51"/>
      <c r="AE107" s="140" t="n">
        <v>16.44</v>
      </c>
      <c r="AF107" s="118"/>
      <c r="AG107" s="119" t="n">
        <f aca="false">AE107+AC107</f>
        <v>43.57</v>
      </c>
      <c r="AH107" s="120" t="n">
        <v>43.57</v>
      </c>
    </row>
    <row r="108" s="23" customFormat="true" ht="20.1" hidden="false" customHeight="true" outlineLevel="0" collapsed="false">
      <c r="A108" s="136" t="s">
        <v>254</v>
      </c>
      <c r="B108" s="137" t="s">
        <v>255</v>
      </c>
      <c r="C108" s="138" t="s">
        <v>256</v>
      </c>
      <c r="D108" s="138"/>
      <c r="E108" s="138"/>
      <c r="F108" s="138"/>
      <c r="G108" s="138"/>
      <c r="H108" s="138"/>
      <c r="I108" s="138"/>
      <c r="J108" s="145" t="n">
        <v>2</v>
      </c>
      <c r="K108" s="139" t="s">
        <v>132</v>
      </c>
      <c r="L108" s="140"/>
      <c r="M108" s="140"/>
      <c r="N108" s="140"/>
      <c r="O108" s="140"/>
      <c r="P108" s="140"/>
      <c r="Q108" s="140"/>
      <c r="R108" s="140"/>
      <c r="S108" s="140"/>
      <c r="T108" s="114" t="n">
        <v>42.905</v>
      </c>
      <c r="U108" s="114" t="n">
        <f aca="false">J108*T108</f>
        <v>85.81</v>
      </c>
      <c r="V108" s="114" t="n">
        <v>8.03</v>
      </c>
      <c r="W108" s="114" t="n">
        <f aca="false">(V108*J108)</f>
        <v>16.06</v>
      </c>
      <c r="X108" s="115" t="n">
        <f aca="false">ROUND(U108+W108,2)</f>
        <v>101.87</v>
      </c>
      <c r="Y108" s="116" t="n">
        <v>101.87</v>
      </c>
      <c r="Z108" s="116" t="n">
        <v>0</v>
      </c>
      <c r="AA108" s="94" t="n">
        <f aca="false">IF((Y108=Z108),0,(Y108-Z108))</f>
        <v>101.87</v>
      </c>
      <c r="AB108" s="94" t="str">
        <f aca="false">IF((X108=AA108),"OK",(X108-AA108))</f>
        <v>OK</v>
      </c>
      <c r="AC108" s="140" t="n">
        <f aca="false">44.08+0.01</f>
        <v>44.09</v>
      </c>
      <c r="AD108" s="51"/>
      <c r="AE108" s="140" t="n">
        <v>8.25</v>
      </c>
      <c r="AF108" s="118"/>
      <c r="AG108" s="119" t="n">
        <f aca="false">AE108+AC108</f>
        <v>52.34</v>
      </c>
      <c r="AH108" s="120" t="n">
        <v>52.34</v>
      </c>
    </row>
    <row r="109" s="23" customFormat="true" ht="20.1" hidden="false" customHeight="true" outlineLevel="0" collapsed="false">
      <c r="A109" s="136" t="s">
        <v>257</v>
      </c>
      <c r="B109" s="137" t="s">
        <v>258</v>
      </c>
      <c r="C109" s="138" t="s">
        <v>259</v>
      </c>
      <c r="D109" s="138"/>
      <c r="E109" s="138"/>
      <c r="F109" s="138"/>
      <c r="G109" s="138"/>
      <c r="H109" s="138"/>
      <c r="I109" s="138"/>
      <c r="J109" s="145" t="n">
        <v>335.75</v>
      </c>
      <c r="K109" s="139" t="s">
        <v>159</v>
      </c>
      <c r="L109" s="140"/>
      <c r="M109" s="140"/>
      <c r="N109" s="140"/>
      <c r="O109" s="140"/>
      <c r="P109" s="140"/>
      <c r="Q109" s="140"/>
      <c r="R109" s="140"/>
      <c r="S109" s="140"/>
      <c r="T109" s="114" t="n">
        <v>0.12783320923306</v>
      </c>
      <c r="U109" s="114" t="n">
        <f aca="false">J109*T109</f>
        <v>42.92</v>
      </c>
      <c r="V109" s="114" t="n">
        <v>0.303618763961281</v>
      </c>
      <c r="W109" s="114" t="n">
        <f aca="false">(V109*J109)</f>
        <v>101.94</v>
      </c>
      <c r="X109" s="115" t="n">
        <f aca="false">ROUND(U109+W109,2)</f>
        <v>144.86</v>
      </c>
      <c r="Y109" s="116" t="n">
        <v>144.86</v>
      </c>
      <c r="Z109" s="116" t="n">
        <v>0</v>
      </c>
      <c r="AA109" s="94" t="n">
        <f aca="false">IF((Y109=Z109),0,(Y109-Z109))</f>
        <v>144.86</v>
      </c>
      <c r="AB109" s="94" t="str">
        <f aca="false">IF((X109=AA109),"OK",(X109-AA109))</f>
        <v>OK</v>
      </c>
      <c r="AC109" s="140" t="n">
        <v>0.13</v>
      </c>
      <c r="AD109" s="51"/>
      <c r="AE109" s="140" t="n">
        <v>0.31</v>
      </c>
      <c r="AF109" s="118"/>
      <c r="AG109" s="119" t="n">
        <f aca="false">AE109+AC109</f>
        <v>0.44</v>
      </c>
      <c r="AH109" s="120" t="n">
        <v>0.44</v>
      </c>
    </row>
    <row r="110" s="108" customFormat="true" ht="12.75" hidden="false" customHeight="false" outlineLevel="0" collapsed="false">
      <c r="A110" s="154" t="n">
        <v>8</v>
      </c>
      <c r="B110" s="97" t="s">
        <v>260</v>
      </c>
      <c r="C110" s="97"/>
      <c r="D110" s="97"/>
      <c r="E110" s="97"/>
      <c r="F110" s="97"/>
      <c r="G110" s="97"/>
      <c r="H110" s="97"/>
      <c r="I110" s="97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122"/>
      <c r="U110" s="100" t="n">
        <f aca="false">SUM(U111:U131)</f>
        <v>9248.991</v>
      </c>
      <c r="V110" s="122"/>
      <c r="W110" s="100" t="n">
        <f aca="false">SUM(W111:W131)</f>
        <v>2912.88</v>
      </c>
      <c r="X110" s="101" t="n">
        <f aca="false">U110+W110</f>
        <v>12161.871</v>
      </c>
      <c r="Y110" s="102"/>
      <c r="Z110" s="102"/>
      <c r="AA110" s="102"/>
      <c r="AB110" s="123"/>
      <c r="AC110" s="104" t="s">
        <v>62</v>
      </c>
      <c r="AD110" s="103"/>
      <c r="AE110" s="104" t="s">
        <v>63</v>
      </c>
      <c r="AF110" s="105"/>
      <c r="AG110" s="106" t="s">
        <v>64</v>
      </c>
      <c r="AH110" s="107" t="s">
        <v>65</v>
      </c>
    </row>
    <row r="111" s="23" customFormat="true" ht="20.1" hidden="false" customHeight="true" outlineLevel="0" collapsed="false">
      <c r="A111" s="136" t="s">
        <v>261</v>
      </c>
      <c r="B111" s="137" t="s">
        <v>262</v>
      </c>
      <c r="C111" s="138" t="s">
        <v>263</v>
      </c>
      <c r="D111" s="138"/>
      <c r="E111" s="138"/>
      <c r="F111" s="138"/>
      <c r="G111" s="138"/>
      <c r="H111" s="138"/>
      <c r="I111" s="138"/>
      <c r="J111" s="145" t="n">
        <v>0</v>
      </c>
      <c r="K111" s="139" t="s">
        <v>159</v>
      </c>
      <c r="L111" s="140"/>
      <c r="M111" s="140"/>
      <c r="N111" s="140"/>
      <c r="O111" s="140"/>
      <c r="P111" s="140"/>
      <c r="Q111" s="140"/>
      <c r="R111" s="140"/>
      <c r="S111" s="140"/>
      <c r="T111" s="114" t="n">
        <v>5.5216049382716</v>
      </c>
      <c r="U111" s="114" t="n">
        <f aca="false">J111*T111</f>
        <v>0</v>
      </c>
      <c r="V111" s="114" t="n">
        <v>8.30246913580247</v>
      </c>
      <c r="W111" s="114" t="n">
        <f aca="false">(V111*J111)</f>
        <v>0</v>
      </c>
      <c r="X111" s="115" t="n">
        <f aca="false">ROUND(U111+W111,2)</f>
        <v>0</v>
      </c>
      <c r="Y111" s="116" t="n">
        <v>44.79</v>
      </c>
      <c r="Z111" s="116" t="n">
        <v>44.78</v>
      </c>
      <c r="AA111" s="94" t="n">
        <f aca="false">IF((Y111=Z111),0,(Y111-Z111))</f>
        <v>0.00999999999999801</v>
      </c>
      <c r="AB111" s="143" t="n">
        <f aca="false">IF((X111=AA111),"OK",(X111-AA111))</f>
        <v>-0.00999999999999801</v>
      </c>
      <c r="AC111" s="140" t="n">
        <f aca="false">5.65+0.02</f>
        <v>5.67</v>
      </c>
      <c r="AD111" s="51"/>
      <c r="AE111" s="140" t="n">
        <v>8.53</v>
      </c>
      <c r="AF111" s="118"/>
      <c r="AG111" s="119" t="n">
        <f aca="false">AE111+AC111</f>
        <v>14.2</v>
      </c>
      <c r="AH111" s="120" t="n">
        <v>14.2</v>
      </c>
    </row>
    <row r="112" s="23" customFormat="true" ht="20.1" hidden="false" customHeight="true" outlineLevel="0" collapsed="false">
      <c r="A112" s="136" t="s">
        <v>264</v>
      </c>
      <c r="B112" s="137" t="s">
        <v>265</v>
      </c>
      <c r="C112" s="138" t="s">
        <v>266</v>
      </c>
      <c r="D112" s="138"/>
      <c r="E112" s="138"/>
      <c r="F112" s="138"/>
      <c r="G112" s="138"/>
      <c r="H112" s="138"/>
      <c r="I112" s="138"/>
      <c r="J112" s="145" t="n">
        <v>0</v>
      </c>
      <c r="K112" s="139" t="s">
        <v>159</v>
      </c>
      <c r="L112" s="140"/>
      <c r="M112" s="140"/>
      <c r="N112" s="140"/>
      <c r="O112" s="140"/>
      <c r="P112" s="140"/>
      <c r="Q112" s="140"/>
      <c r="R112" s="140"/>
      <c r="S112" s="140"/>
      <c r="T112" s="114" t="n">
        <v>9.10043352601156</v>
      </c>
      <c r="U112" s="114" t="n">
        <f aca="false">J112*T112</f>
        <v>0</v>
      </c>
      <c r="V112" s="114" t="n">
        <v>0.519508670520231</v>
      </c>
      <c r="W112" s="114" t="n">
        <f aca="false">(V112*J112)</f>
        <v>0</v>
      </c>
      <c r="X112" s="115" t="n">
        <f aca="false">ROUND(U112+W112,2)</f>
        <v>0</v>
      </c>
      <c r="Y112" s="116" t="n">
        <v>266.28</v>
      </c>
      <c r="Z112" s="116" t="n">
        <v>266.28</v>
      </c>
      <c r="AA112" s="94" t="n">
        <f aca="false">IF((Y112=Z112),0,(Y112-Z112))</f>
        <v>0</v>
      </c>
      <c r="AB112" s="94" t="str">
        <f aca="false">IF((X112=AA112),"OK",(X112-AA112))</f>
        <v>OK</v>
      </c>
      <c r="AC112" s="140" t="n">
        <v>9.35</v>
      </c>
      <c r="AD112" s="51"/>
      <c r="AE112" s="140" t="n">
        <v>0.53</v>
      </c>
      <c r="AF112" s="118"/>
      <c r="AG112" s="119" t="n">
        <f aca="false">AE112+AC112</f>
        <v>9.88</v>
      </c>
      <c r="AH112" s="120" t="n">
        <v>9.88</v>
      </c>
    </row>
    <row r="113" s="23" customFormat="true" ht="20.1" hidden="false" customHeight="true" outlineLevel="0" collapsed="false">
      <c r="A113" s="136" t="s">
        <v>267</v>
      </c>
      <c r="B113" s="137" t="s">
        <v>268</v>
      </c>
      <c r="C113" s="138" t="s">
        <v>269</v>
      </c>
      <c r="D113" s="138"/>
      <c r="E113" s="138"/>
      <c r="F113" s="138"/>
      <c r="G113" s="138"/>
      <c r="H113" s="138"/>
      <c r="I113" s="138"/>
      <c r="J113" s="145" t="n">
        <v>0</v>
      </c>
      <c r="K113" s="139" t="s">
        <v>159</v>
      </c>
      <c r="L113" s="140"/>
      <c r="M113" s="140"/>
      <c r="N113" s="140"/>
      <c r="O113" s="140"/>
      <c r="P113" s="140"/>
      <c r="Q113" s="140"/>
      <c r="R113" s="140"/>
      <c r="S113" s="140"/>
      <c r="T113" s="114" t="n">
        <v>5.36147186147186</v>
      </c>
      <c r="U113" s="114" t="n">
        <f aca="false">J113*T113</f>
        <v>0</v>
      </c>
      <c r="V113" s="148" t="n">
        <v>6.77489177489178</v>
      </c>
      <c r="W113" s="114" t="n">
        <f aca="false">(V113*J113)</f>
        <v>0</v>
      </c>
      <c r="X113" s="115" t="n">
        <f aca="false">ROUND(U113+W113,2)</f>
        <v>0</v>
      </c>
      <c r="Y113" s="116" t="n">
        <v>56.07</v>
      </c>
      <c r="Z113" s="116" t="n">
        <v>56.07</v>
      </c>
      <c r="AA113" s="94" t="n">
        <f aca="false">IF((Y113=Z113),0,(Y113-Z113))</f>
        <v>0</v>
      </c>
      <c r="AB113" s="94" t="str">
        <f aca="false">IF((X113=AA113),"OK",(X113-AA113))</f>
        <v>OK</v>
      </c>
      <c r="AC113" s="140" t="n">
        <v>5.51</v>
      </c>
      <c r="AD113" s="51"/>
      <c r="AE113" s="140" t="n">
        <v>6.96</v>
      </c>
      <c r="AF113" s="118"/>
      <c r="AG113" s="119" t="n">
        <f aca="false">AE113+AC113</f>
        <v>12.47</v>
      </c>
      <c r="AH113" s="120" t="n">
        <v>12.47</v>
      </c>
    </row>
    <row r="114" s="23" customFormat="true" ht="20.1" hidden="false" customHeight="true" outlineLevel="0" collapsed="false">
      <c r="A114" s="136" t="s">
        <v>270</v>
      </c>
      <c r="B114" s="137" t="s">
        <v>271</v>
      </c>
      <c r="C114" s="138" t="s">
        <v>272</v>
      </c>
      <c r="D114" s="138"/>
      <c r="E114" s="138"/>
      <c r="F114" s="138"/>
      <c r="G114" s="138"/>
      <c r="H114" s="138"/>
      <c r="I114" s="138"/>
      <c r="J114" s="145" t="n">
        <v>0</v>
      </c>
      <c r="K114" s="139" t="s">
        <v>159</v>
      </c>
      <c r="L114" s="140"/>
      <c r="M114" s="140"/>
      <c r="N114" s="140"/>
      <c r="O114" s="140"/>
      <c r="P114" s="140"/>
      <c r="Q114" s="140"/>
      <c r="R114" s="140"/>
      <c r="S114" s="140"/>
      <c r="T114" s="114" t="n">
        <v>9.42686567164179</v>
      </c>
      <c r="U114" s="114" t="n">
        <f aca="false">J114*T114</f>
        <v>0</v>
      </c>
      <c r="V114" s="114" t="n">
        <v>8.48656716417911</v>
      </c>
      <c r="W114" s="114" t="n">
        <f aca="false">(V114*J114)</f>
        <v>0</v>
      </c>
      <c r="X114" s="115" t="n">
        <f aca="false">ROUND(U114+W114,2)</f>
        <v>0</v>
      </c>
      <c r="Y114" s="116" t="n">
        <v>60.01</v>
      </c>
      <c r="Z114" s="116" t="n">
        <v>60.01</v>
      </c>
      <c r="AA114" s="94" t="n">
        <f aca="false">IF((Y114=Z114),0,(Y114-Z114))</f>
        <v>0</v>
      </c>
      <c r="AB114" s="94" t="str">
        <f aca="false">IF((X114=AA114),"OK",(X114-AA114))</f>
        <v>OK</v>
      </c>
      <c r="AC114" s="140" t="n">
        <f aca="false">9.67+0.02</f>
        <v>9.69</v>
      </c>
      <c r="AD114" s="51"/>
      <c r="AE114" s="140" t="n">
        <v>8.72</v>
      </c>
      <c r="AF114" s="118"/>
      <c r="AG114" s="119" t="n">
        <f aca="false">AE114+AC114</f>
        <v>18.41</v>
      </c>
      <c r="AH114" s="120" t="n">
        <v>18.41</v>
      </c>
    </row>
    <row r="115" s="23" customFormat="true" ht="20.1" hidden="false" customHeight="true" outlineLevel="0" collapsed="false">
      <c r="A115" s="136" t="s">
        <v>273</v>
      </c>
      <c r="B115" s="137" t="s">
        <v>274</v>
      </c>
      <c r="C115" s="138" t="s">
        <v>275</v>
      </c>
      <c r="D115" s="138"/>
      <c r="E115" s="138"/>
      <c r="F115" s="138"/>
      <c r="G115" s="138"/>
      <c r="H115" s="138"/>
      <c r="I115" s="138"/>
      <c r="J115" s="145" t="n">
        <v>0</v>
      </c>
      <c r="K115" s="139" t="s">
        <v>159</v>
      </c>
      <c r="L115" s="140"/>
      <c r="M115" s="140"/>
      <c r="N115" s="140"/>
      <c r="O115" s="140"/>
      <c r="P115" s="140"/>
      <c r="Q115" s="140"/>
      <c r="R115" s="140"/>
      <c r="S115" s="140"/>
      <c r="T115" s="114" t="n">
        <v>17.8817065287654</v>
      </c>
      <c r="U115" s="114" t="n">
        <f aca="false">J115*T115</f>
        <v>0</v>
      </c>
      <c r="V115" s="114" t="n">
        <v>16.4993535875889</v>
      </c>
      <c r="W115" s="114" t="n">
        <f aca="false">(V115*J115)</f>
        <v>0</v>
      </c>
      <c r="X115" s="115" t="n">
        <f aca="false">ROUND(U115+W115,2)</f>
        <v>0</v>
      </c>
      <c r="Y115" s="116" t="n">
        <v>1063.75</v>
      </c>
      <c r="Z115" s="116" t="n">
        <v>1063.75</v>
      </c>
      <c r="AA115" s="94" t="n">
        <f aca="false">IF((Y115=Z115),0,(Y115-Z115))</f>
        <v>0</v>
      </c>
      <c r="AB115" s="94" t="str">
        <f aca="false">IF((X115=AA115),"OK",(X115-AA115))</f>
        <v>OK</v>
      </c>
      <c r="AC115" s="140" t="n">
        <f aca="false">18.31+0.06</f>
        <v>18.37</v>
      </c>
      <c r="AD115" s="51"/>
      <c r="AE115" s="140" t="n">
        <v>16.95</v>
      </c>
      <c r="AF115" s="118"/>
      <c r="AG115" s="119" t="n">
        <f aca="false">AE115+AC115</f>
        <v>35.32</v>
      </c>
      <c r="AH115" s="120" t="n">
        <v>35.32</v>
      </c>
    </row>
    <row r="116" s="23" customFormat="true" ht="20.1" hidden="false" customHeight="true" outlineLevel="0" collapsed="false">
      <c r="A116" s="136" t="s">
        <v>276</v>
      </c>
      <c r="B116" s="137" t="s">
        <v>277</v>
      </c>
      <c r="C116" s="138" t="s">
        <v>278</v>
      </c>
      <c r="D116" s="138"/>
      <c r="E116" s="138"/>
      <c r="F116" s="138"/>
      <c r="G116" s="138"/>
      <c r="H116" s="138"/>
      <c r="I116" s="138"/>
      <c r="J116" s="145" t="n">
        <f aca="false">4-3</f>
        <v>1</v>
      </c>
      <c r="K116" s="139" t="s">
        <v>132</v>
      </c>
      <c r="L116" s="140"/>
      <c r="M116" s="140"/>
      <c r="N116" s="140"/>
      <c r="O116" s="140"/>
      <c r="P116" s="140"/>
      <c r="Q116" s="140"/>
      <c r="R116" s="140"/>
      <c r="S116" s="140"/>
      <c r="T116" s="114" t="n">
        <v>146.68</v>
      </c>
      <c r="U116" s="114" t="n">
        <f aca="false">J116*T116</f>
        <v>146.68</v>
      </c>
      <c r="V116" s="114" t="n">
        <v>56.89</v>
      </c>
      <c r="W116" s="114" t="n">
        <f aca="false">(V116*J116)</f>
        <v>56.89</v>
      </c>
      <c r="X116" s="115" t="n">
        <f aca="false">ROUND(U116+W116,2)</f>
        <v>203.57</v>
      </c>
      <c r="Y116" s="116" t="n">
        <v>814.28</v>
      </c>
      <c r="Z116" s="116" t="n">
        <v>610.71</v>
      </c>
      <c r="AA116" s="94" t="n">
        <f aca="false">IF((Y116=Z116),0,(Y116-Z116))</f>
        <v>203.57</v>
      </c>
      <c r="AB116" s="94" t="str">
        <f aca="false">IF((X116=AA116),"OK",(X116-AA116))</f>
        <v>OK</v>
      </c>
      <c r="AC116" s="140" t="n">
        <f aca="false">150.47+0.24</f>
        <v>150.71</v>
      </c>
      <c r="AD116" s="51"/>
      <c r="AE116" s="140" t="n">
        <v>58.45</v>
      </c>
      <c r="AF116" s="118"/>
      <c r="AG116" s="119" t="n">
        <f aca="false">AE116+AC116</f>
        <v>209.16</v>
      </c>
      <c r="AH116" s="120" t="n">
        <v>209.16</v>
      </c>
    </row>
    <row r="117" s="23" customFormat="true" ht="30" hidden="false" customHeight="true" outlineLevel="0" collapsed="false">
      <c r="A117" s="136" t="s">
        <v>279</v>
      </c>
      <c r="B117" s="137" t="s">
        <v>280</v>
      </c>
      <c r="C117" s="138" t="s">
        <v>281</v>
      </c>
      <c r="D117" s="138"/>
      <c r="E117" s="138"/>
      <c r="F117" s="138"/>
      <c r="G117" s="138"/>
      <c r="H117" s="138"/>
      <c r="I117" s="138"/>
      <c r="J117" s="145" t="n">
        <v>3</v>
      </c>
      <c r="K117" s="139" t="s">
        <v>132</v>
      </c>
      <c r="L117" s="140"/>
      <c r="M117" s="140"/>
      <c r="N117" s="140"/>
      <c r="O117" s="140"/>
      <c r="P117" s="140"/>
      <c r="Q117" s="140"/>
      <c r="R117" s="140"/>
      <c r="S117" s="140"/>
      <c r="T117" s="114" t="n">
        <v>61.6033333333333</v>
      </c>
      <c r="U117" s="114" t="n">
        <f aca="false">J117*T117</f>
        <v>184.81</v>
      </c>
      <c r="V117" s="114" t="n">
        <v>17.18</v>
      </c>
      <c r="W117" s="114" t="n">
        <f aca="false">(V117*J117)</f>
        <v>51.54</v>
      </c>
      <c r="X117" s="149" t="n">
        <f aca="false">ROUND(U117+W117,2)</f>
        <v>236.35</v>
      </c>
      <c r="Y117" s="116" t="n">
        <v>236.34</v>
      </c>
      <c r="Z117" s="116" t="n">
        <v>0</v>
      </c>
      <c r="AA117" s="94" t="n">
        <f aca="false">IF((Y117=Z117),0,(Y117-Z117))</f>
        <v>236.34</v>
      </c>
      <c r="AB117" s="143" t="n">
        <f aca="false">IF((X117=AA117),"OK",(X117-AA117))</f>
        <v>0.00999999999999091</v>
      </c>
      <c r="AC117" s="140" t="n">
        <f aca="false">63.24+0.06</f>
        <v>63.3</v>
      </c>
      <c r="AD117" s="51"/>
      <c r="AE117" s="140" t="n">
        <v>17.65</v>
      </c>
      <c r="AF117" s="118"/>
      <c r="AG117" s="119" t="n">
        <f aca="false">AE117+AC117</f>
        <v>80.95</v>
      </c>
      <c r="AH117" s="120" t="n">
        <v>80.95</v>
      </c>
    </row>
    <row r="118" s="23" customFormat="true" ht="30" hidden="false" customHeight="true" outlineLevel="0" collapsed="false">
      <c r="A118" s="136" t="s">
        <v>282</v>
      </c>
      <c r="B118" s="137" t="s">
        <v>283</v>
      </c>
      <c r="C118" s="138" t="s">
        <v>284</v>
      </c>
      <c r="D118" s="138"/>
      <c r="E118" s="138"/>
      <c r="F118" s="138"/>
      <c r="G118" s="138"/>
      <c r="H118" s="138"/>
      <c r="I118" s="138"/>
      <c r="J118" s="145" t="n">
        <v>1</v>
      </c>
      <c r="K118" s="139" t="s">
        <v>132</v>
      </c>
      <c r="L118" s="140"/>
      <c r="M118" s="140"/>
      <c r="N118" s="140"/>
      <c r="O118" s="140"/>
      <c r="P118" s="140"/>
      <c r="Q118" s="140"/>
      <c r="R118" s="140"/>
      <c r="S118" s="140"/>
      <c r="T118" s="114" t="n">
        <v>82.15</v>
      </c>
      <c r="U118" s="114" t="n">
        <f aca="false">J118*T118</f>
        <v>82.15</v>
      </c>
      <c r="V118" s="114" t="n">
        <v>17.48</v>
      </c>
      <c r="W118" s="114" t="n">
        <f aca="false">(V118*J118)</f>
        <v>17.48</v>
      </c>
      <c r="X118" s="115" t="n">
        <f aca="false">ROUND(U118+W118,2)</f>
        <v>99.63</v>
      </c>
      <c r="Y118" s="116" t="n">
        <v>99.63</v>
      </c>
      <c r="Z118" s="116" t="n">
        <v>0</v>
      </c>
      <c r="AA118" s="94" t="n">
        <f aca="false">IF((Y118=Z118),0,(Y118-Z118))</f>
        <v>99.63</v>
      </c>
      <c r="AB118" s="94" t="str">
        <f aca="false">IF((X118=AA118),"OK",(X118-AA118))</f>
        <v>OK</v>
      </c>
      <c r="AC118" s="140" t="n">
        <f aca="false">84.34+0.06</f>
        <v>84.4</v>
      </c>
      <c r="AD118" s="51"/>
      <c r="AE118" s="140" t="n">
        <v>17.96</v>
      </c>
      <c r="AF118" s="118"/>
      <c r="AG118" s="119" t="n">
        <f aca="false">AE118+AC118</f>
        <v>102.36</v>
      </c>
      <c r="AH118" s="120" t="n">
        <v>102.36</v>
      </c>
    </row>
    <row r="119" s="23" customFormat="true" ht="20.1" hidden="false" customHeight="true" outlineLevel="0" collapsed="false">
      <c r="A119" s="136" t="s">
        <v>285</v>
      </c>
      <c r="B119" s="137" t="s">
        <v>286</v>
      </c>
      <c r="C119" s="138" t="s">
        <v>287</v>
      </c>
      <c r="D119" s="138"/>
      <c r="E119" s="138"/>
      <c r="F119" s="138"/>
      <c r="G119" s="138"/>
      <c r="H119" s="138"/>
      <c r="I119" s="138"/>
      <c r="J119" s="145" t="n">
        <v>1</v>
      </c>
      <c r="K119" s="139" t="s">
        <v>132</v>
      </c>
      <c r="L119" s="140"/>
      <c r="M119" s="140"/>
      <c r="N119" s="140"/>
      <c r="O119" s="140"/>
      <c r="P119" s="140"/>
      <c r="Q119" s="140"/>
      <c r="R119" s="140"/>
      <c r="S119" s="140"/>
      <c r="T119" s="114" t="n">
        <v>71.76</v>
      </c>
      <c r="U119" s="114" t="n">
        <f aca="false">J119*T119</f>
        <v>71.76</v>
      </c>
      <c r="V119" s="114" t="n">
        <v>37.76</v>
      </c>
      <c r="W119" s="114" t="n">
        <f aca="false">(V119*J119)</f>
        <v>37.76</v>
      </c>
      <c r="X119" s="115" t="n">
        <f aca="false">ROUND(U119+W119,2)</f>
        <v>109.52</v>
      </c>
      <c r="Y119" s="116" t="n">
        <v>109.52</v>
      </c>
      <c r="Z119" s="116" t="n">
        <v>0</v>
      </c>
      <c r="AA119" s="94" t="n">
        <f aca="false">IF((Y119=Z119),0,(Y119-Z119))</f>
        <v>109.52</v>
      </c>
      <c r="AB119" s="94" t="str">
        <f aca="false">IF((X119=AA119),"OK",(X119-AA119))</f>
        <v>OK</v>
      </c>
      <c r="AC119" s="140" t="n">
        <f aca="false">73.57+0.16</f>
        <v>73.73</v>
      </c>
      <c r="AD119" s="51"/>
      <c r="AE119" s="140" t="n">
        <v>38.8</v>
      </c>
      <c r="AF119" s="118"/>
      <c r="AG119" s="119" t="n">
        <f aca="false">AE119+AC119</f>
        <v>112.53</v>
      </c>
      <c r="AH119" s="120" t="n">
        <v>112.53</v>
      </c>
    </row>
    <row r="120" s="23" customFormat="true" ht="20.1" hidden="false" customHeight="true" outlineLevel="0" collapsed="false">
      <c r="A120" s="136" t="s">
        <v>288</v>
      </c>
      <c r="B120" s="137" t="s">
        <v>289</v>
      </c>
      <c r="C120" s="138" t="s">
        <v>290</v>
      </c>
      <c r="D120" s="138"/>
      <c r="E120" s="138"/>
      <c r="F120" s="138"/>
      <c r="G120" s="138"/>
      <c r="H120" s="138"/>
      <c r="I120" s="138"/>
      <c r="J120" s="145" t="n">
        <v>0</v>
      </c>
      <c r="K120" s="139" t="s">
        <v>132</v>
      </c>
      <c r="L120" s="140"/>
      <c r="M120" s="140"/>
      <c r="N120" s="140"/>
      <c r="O120" s="140"/>
      <c r="P120" s="140"/>
      <c r="Q120" s="140"/>
      <c r="R120" s="140"/>
      <c r="S120" s="140"/>
      <c r="T120" s="114" t="n">
        <v>2335.51</v>
      </c>
      <c r="U120" s="114" t="n">
        <f aca="false">J120*T120</f>
        <v>0</v>
      </c>
      <c r="V120" s="114" t="n">
        <v>290.5</v>
      </c>
      <c r="W120" s="114" t="n">
        <f aca="false">(V120*J120)</f>
        <v>0</v>
      </c>
      <c r="X120" s="115" t="n">
        <f aca="false">ROUND(U120+W120,2)</f>
        <v>0</v>
      </c>
      <c r="Y120" s="116" t="n">
        <v>2626.01</v>
      </c>
      <c r="Z120" s="116" t="n">
        <v>2626.01</v>
      </c>
      <c r="AA120" s="94" t="n">
        <f aca="false">IF((Y120=Z120),0,(Y120-Z120))</f>
        <v>0</v>
      </c>
      <c r="AB120" s="94" t="str">
        <f aca="false">IF((X120=AA120),"OK",(X120-AA120))</f>
        <v>OK</v>
      </c>
      <c r="AC120" s="140" t="n">
        <f aca="false">2346.24+52.28+1.2</f>
        <v>2399.72</v>
      </c>
      <c r="AD120" s="51"/>
      <c r="AE120" s="140" t="n">
        <v>298.49</v>
      </c>
      <c r="AF120" s="118"/>
      <c r="AG120" s="119" t="n">
        <f aca="false">AE120+AC120</f>
        <v>2698.21</v>
      </c>
      <c r="AH120" s="167" t="n">
        <v>2698.21</v>
      </c>
    </row>
    <row r="121" s="23" customFormat="true" ht="20.1" hidden="false" customHeight="true" outlineLevel="0" collapsed="false">
      <c r="A121" s="136" t="s">
        <v>291</v>
      </c>
      <c r="B121" s="137" t="s">
        <v>292</v>
      </c>
      <c r="C121" s="138" t="s">
        <v>293</v>
      </c>
      <c r="D121" s="138"/>
      <c r="E121" s="138"/>
      <c r="F121" s="138"/>
      <c r="G121" s="138"/>
      <c r="H121" s="138"/>
      <c r="I121" s="138"/>
      <c r="J121" s="145" t="n">
        <v>0</v>
      </c>
      <c r="K121" s="139" t="s">
        <v>132</v>
      </c>
      <c r="L121" s="140"/>
      <c r="M121" s="140"/>
      <c r="N121" s="140"/>
      <c r="O121" s="140"/>
      <c r="P121" s="140"/>
      <c r="Q121" s="140"/>
      <c r="R121" s="140"/>
      <c r="S121" s="140"/>
      <c r="T121" s="114" t="n">
        <v>2613.53</v>
      </c>
      <c r="U121" s="114" t="n">
        <f aca="false">J121*T121</f>
        <v>0</v>
      </c>
      <c r="V121" s="114" t="n">
        <v>1661.97</v>
      </c>
      <c r="W121" s="114" t="n">
        <f aca="false">(V121*J121)</f>
        <v>0</v>
      </c>
      <c r="X121" s="115" t="n">
        <f aca="false">ROUND(U121+W121,2)</f>
        <v>0</v>
      </c>
      <c r="Y121" s="116" t="n">
        <v>4275.5</v>
      </c>
      <c r="Z121" s="116" t="n">
        <v>4275.5</v>
      </c>
      <c r="AA121" s="94" t="n">
        <f aca="false">IF((Y121=Z121),0,(Y121-Z121))</f>
        <v>0</v>
      </c>
      <c r="AB121" s="94" t="str">
        <f aca="false">IF((X121=AA121),"OK",(X121-AA121))</f>
        <v>OK</v>
      </c>
      <c r="AC121" s="140" t="n">
        <f aca="false">2617.45+61.7+6.24</f>
        <v>2685.39</v>
      </c>
      <c r="AD121" s="51"/>
      <c r="AE121" s="140" t="n">
        <v>1707.66</v>
      </c>
      <c r="AF121" s="118"/>
      <c r="AG121" s="119" t="n">
        <f aca="false">AE121+AC121</f>
        <v>4393.05</v>
      </c>
      <c r="AH121" s="167" t="n">
        <v>4393.05</v>
      </c>
    </row>
    <row r="122" s="23" customFormat="true" ht="20.1" hidden="false" customHeight="true" outlineLevel="0" collapsed="false">
      <c r="A122" s="136" t="s">
        <v>294</v>
      </c>
      <c r="B122" s="137" t="s">
        <v>295</v>
      </c>
      <c r="C122" s="138" t="s">
        <v>296</v>
      </c>
      <c r="D122" s="138"/>
      <c r="E122" s="138"/>
      <c r="F122" s="138"/>
      <c r="G122" s="138"/>
      <c r="H122" s="138"/>
      <c r="I122" s="138"/>
      <c r="J122" s="145" t="n">
        <v>1</v>
      </c>
      <c r="K122" s="139" t="s">
        <v>132</v>
      </c>
      <c r="L122" s="140"/>
      <c r="M122" s="140"/>
      <c r="N122" s="140"/>
      <c r="O122" s="140"/>
      <c r="P122" s="140"/>
      <c r="Q122" s="140"/>
      <c r="R122" s="140"/>
      <c r="S122" s="140"/>
      <c r="T122" s="114" t="n">
        <v>2886.24</v>
      </c>
      <c r="U122" s="114" t="n">
        <f aca="false">J122*T122</f>
        <v>2886.24</v>
      </c>
      <c r="V122" s="114" t="n">
        <v>1936.49</v>
      </c>
      <c r="W122" s="114" t="n">
        <f aca="false">(V122*J122)</f>
        <v>1936.49</v>
      </c>
      <c r="X122" s="149" t="n">
        <f aca="false">ROUND(U122+W122,2)</f>
        <v>4822.73</v>
      </c>
      <c r="Y122" s="116" t="n">
        <v>4822.72</v>
      </c>
      <c r="Z122" s="116" t="n">
        <v>0</v>
      </c>
      <c r="AA122" s="94" t="n">
        <f aca="false">IF((Y122=Z122),0,(Y122-Z122))</f>
        <v>4822.72</v>
      </c>
      <c r="AB122" s="143" t="n">
        <f aca="false">IF((X122=AA122),"OK",(X122-AA122))</f>
        <v>0.00999999999930878</v>
      </c>
      <c r="AC122" s="140" t="n">
        <f aca="false">2919.11+42.45+4.03</f>
        <v>2965.59</v>
      </c>
      <c r="AD122" s="51"/>
      <c r="AE122" s="140" t="n">
        <v>1989.73</v>
      </c>
      <c r="AF122" s="118"/>
      <c r="AG122" s="119" t="n">
        <f aca="false">AE122+AC122</f>
        <v>4955.32</v>
      </c>
      <c r="AH122" s="167" t="n">
        <v>4955.32</v>
      </c>
    </row>
    <row r="123" s="23" customFormat="true" ht="20.1" hidden="false" customHeight="true" outlineLevel="0" collapsed="false">
      <c r="A123" s="136" t="s">
        <v>297</v>
      </c>
      <c r="B123" s="137" t="s">
        <v>298</v>
      </c>
      <c r="C123" s="138" t="s">
        <v>299</v>
      </c>
      <c r="D123" s="138"/>
      <c r="E123" s="138"/>
      <c r="F123" s="138"/>
      <c r="G123" s="138"/>
      <c r="H123" s="138"/>
      <c r="I123" s="138"/>
      <c r="J123" s="145" t="n">
        <v>6</v>
      </c>
      <c r="K123" s="139" t="s">
        <v>132</v>
      </c>
      <c r="L123" s="140"/>
      <c r="M123" s="140"/>
      <c r="N123" s="140"/>
      <c r="O123" s="140"/>
      <c r="P123" s="140"/>
      <c r="Q123" s="140"/>
      <c r="R123" s="140"/>
      <c r="S123" s="140"/>
      <c r="T123" s="114" t="n">
        <v>353.341666666667</v>
      </c>
      <c r="U123" s="114" t="n">
        <f aca="false">J123*T123</f>
        <v>2120.05</v>
      </c>
      <c r="V123" s="114" t="n">
        <v>14.565</v>
      </c>
      <c r="W123" s="114" t="n">
        <f aca="false">(V123*J123)</f>
        <v>87.39</v>
      </c>
      <c r="X123" s="149" t="n">
        <f aca="false">ROUND(U123+W123,2)</f>
        <v>2207.44</v>
      </c>
      <c r="Y123" s="116" t="n">
        <v>2207.45</v>
      </c>
      <c r="Z123" s="116" t="n">
        <v>0</v>
      </c>
      <c r="AA123" s="94" t="n">
        <f aca="false">IF((Y123=Z123),0,(Y123-Z123))</f>
        <v>2207.45</v>
      </c>
      <c r="AB123" s="143" t="n">
        <f aca="false">IF((X123=AA123),"OK",(X123-AA123))</f>
        <v>-0.00999999999976353</v>
      </c>
      <c r="AC123" s="140" t="n">
        <f aca="false">363.02+0.04</f>
        <v>363.06</v>
      </c>
      <c r="AD123" s="51"/>
      <c r="AE123" s="140" t="n">
        <v>14.97</v>
      </c>
      <c r="AF123" s="118"/>
      <c r="AG123" s="119" t="n">
        <f aca="false">AE123+AC123</f>
        <v>378.03</v>
      </c>
      <c r="AH123" s="120" t="n">
        <v>378.03</v>
      </c>
    </row>
    <row r="124" s="23" customFormat="true" ht="20.1" hidden="false" customHeight="true" outlineLevel="0" collapsed="false">
      <c r="A124" s="136" t="s">
        <v>300</v>
      </c>
      <c r="B124" s="137" t="s">
        <v>301</v>
      </c>
      <c r="C124" s="138" t="s">
        <v>302</v>
      </c>
      <c r="D124" s="138"/>
      <c r="E124" s="138"/>
      <c r="F124" s="138"/>
      <c r="G124" s="138"/>
      <c r="H124" s="138"/>
      <c r="I124" s="138"/>
      <c r="J124" s="145" t="n">
        <v>6</v>
      </c>
      <c r="K124" s="139" t="s">
        <v>132</v>
      </c>
      <c r="L124" s="140"/>
      <c r="M124" s="140"/>
      <c r="N124" s="140"/>
      <c r="O124" s="140"/>
      <c r="P124" s="140"/>
      <c r="Q124" s="140"/>
      <c r="R124" s="140"/>
      <c r="S124" s="140"/>
      <c r="T124" s="114" t="n">
        <v>179.135</v>
      </c>
      <c r="U124" s="114" t="n">
        <f aca="false">J124*T124</f>
        <v>1074.81</v>
      </c>
      <c r="V124" s="114" t="n">
        <v>16.395</v>
      </c>
      <c r="W124" s="114" t="n">
        <f aca="false">(V124*J124)</f>
        <v>98.37</v>
      </c>
      <c r="X124" s="149" t="n">
        <f aca="false">ROUND(U124+W124,2)</f>
        <v>1173.18</v>
      </c>
      <c r="Y124" s="116" t="n">
        <v>1173.19</v>
      </c>
      <c r="Z124" s="116" t="n">
        <v>0</v>
      </c>
      <c r="AA124" s="94" t="n">
        <f aca="false">IF((Y124=Z124),0,(Y124-Z124))</f>
        <v>1173.19</v>
      </c>
      <c r="AB124" s="143" t="n">
        <f aca="false">IF((X124=AA124),"OK",(X124-AA124))</f>
        <v>-0.00999999999999091</v>
      </c>
      <c r="AC124" s="140" t="n">
        <f aca="false">184.02+0.04</f>
        <v>184.06</v>
      </c>
      <c r="AD124" s="51"/>
      <c r="AE124" s="140" t="n">
        <v>16.85</v>
      </c>
      <c r="AF124" s="118"/>
      <c r="AG124" s="119" t="n">
        <f aca="false">AE124+AC124</f>
        <v>200.91</v>
      </c>
      <c r="AH124" s="120" t="n">
        <v>200.91</v>
      </c>
    </row>
    <row r="125" s="23" customFormat="true" ht="20.1" hidden="false" customHeight="true" outlineLevel="0" collapsed="false">
      <c r="A125" s="136" t="s">
        <v>303</v>
      </c>
      <c r="B125" s="137" t="s">
        <v>304</v>
      </c>
      <c r="C125" s="138" t="s">
        <v>305</v>
      </c>
      <c r="D125" s="138"/>
      <c r="E125" s="138"/>
      <c r="F125" s="138"/>
      <c r="G125" s="138"/>
      <c r="H125" s="138"/>
      <c r="I125" s="138"/>
      <c r="J125" s="145" t="n">
        <v>6</v>
      </c>
      <c r="K125" s="139" t="s">
        <v>132</v>
      </c>
      <c r="L125" s="140"/>
      <c r="M125" s="140"/>
      <c r="N125" s="140"/>
      <c r="O125" s="140"/>
      <c r="P125" s="140"/>
      <c r="Q125" s="140"/>
      <c r="R125" s="140"/>
      <c r="S125" s="140"/>
      <c r="T125" s="114" t="n">
        <v>61.0118333333333</v>
      </c>
      <c r="U125" s="114" t="n">
        <f aca="false">J125*T125</f>
        <v>366.071</v>
      </c>
      <c r="V125" s="114" t="n">
        <v>1.57333333333333</v>
      </c>
      <c r="W125" s="114" t="n">
        <f aca="false">(V125*J125)</f>
        <v>9.44</v>
      </c>
      <c r="X125" s="115" t="n">
        <f aca="false">ROUND(U125+W125,2)</f>
        <v>375.51</v>
      </c>
      <c r="Y125" s="116" t="n">
        <v>375.51</v>
      </c>
      <c r="Z125" s="116" t="n">
        <v>0</v>
      </c>
      <c r="AA125" s="94" t="n">
        <f aca="false">IF((Y125=Z125),0,(Y125-Z125))</f>
        <v>375.51</v>
      </c>
      <c r="AB125" s="94" t="str">
        <f aca="false">IF((X125=AA125),"OK",(X125-AA125))</f>
        <v>OK</v>
      </c>
      <c r="AC125" s="140" t="n">
        <v>62.69</v>
      </c>
      <c r="AD125" s="51"/>
      <c r="AE125" s="140" t="n">
        <v>1.62</v>
      </c>
      <c r="AF125" s="118"/>
      <c r="AG125" s="119" t="n">
        <f aca="false">AE125+AC125</f>
        <v>64.31</v>
      </c>
      <c r="AH125" s="120" t="n">
        <v>64.31</v>
      </c>
    </row>
    <row r="126" s="23" customFormat="true" ht="20.1" hidden="false" customHeight="true" outlineLevel="0" collapsed="false">
      <c r="A126" s="136" t="s">
        <v>306</v>
      </c>
      <c r="B126" s="137" t="s">
        <v>307</v>
      </c>
      <c r="C126" s="138" t="s">
        <v>308</v>
      </c>
      <c r="D126" s="138"/>
      <c r="E126" s="138"/>
      <c r="F126" s="138"/>
      <c r="G126" s="138"/>
      <c r="H126" s="138"/>
      <c r="I126" s="138"/>
      <c r="J126" s="145" t="n">
        <v>6</v>
      </c>
      <c r="K126" s="139" t="s">
        <v>132</v>
      </c>
      <c r="L126" s="140"/>
      <c r="M126" s="140"/>
      <c r="N126" s="140"/>
      <c r="O126" s="140"/>
      <c r="P126" s="140"/>
      <c r="Q126" s="140"/>
      <c r="R126" s="140"/>
      <c r="S126" s="140"/>
      <c r="T126" s="114" t="n">
        <v>31.9283333333333</v>
      </c>
      <c r="U126" s="114" t="n">
        <f aca="false">J126*T126</f>
        <v>191.57</v>
      </c>
      <c r="V126" s="114" t="n">
        <v>4.62666666666667</v>
      </c>
      <c r="W126" s="114" t="n">
        <f aca="false">(V126*J126)</f>
        <v>27.76</v>
      </c>
      <c r="X126" s="115" t="n">
        <f aca="false">ROUND(U126+W126,2)</f>
        <v>219.33</v>
      </c>
      <c r="Y126" s="116" t="n">
        <v>219.33</v>
      </c>
      <c r="Z126" s="116" t="n">
        <v>0</v>
      </c>
      <c r="AA126" s="94" t="n">
        <f aca="false">IF((Y126=Z126),0,(Y126-Z126))</f>
        <v>219.33</v>
      </c>
      <c r="AB126" s="94" t="str">
        <f aca="false">IF((X126=AA126),"OK",(X126-AA126))</f>
        <v>OK</v>
      </c>
      <c r="AC126" s="140" t="n">
        <v>32.81</v>
      </c>
      <c r="AD126" s="51"/>
      <c r="AE126" s="140" t="n">
        <v>4.75</v>
      </c>
      <c r="AF126" s="118"/>
      <c r="AG126" s="119" t="n">
        <f aca="false">AE126+AC126</f>
        <v>37.56</v>
      </c>
      <c r="AH126" s="120" t="n">
        <v>37.56</v>
      </c>
    </row>
    <row r="127" s="23" customFormat="true" ht="20.1" hidden="false" customHeight="true" outlineLevel="0" collapsed="false">
      <c r="A127" s="136" t="s">
        <v>309</v>
      </c>
      <c r="B127" s="137" t="s">
        <v>310</v>
      </c>
      <c r="C127" s="138" t="s">
        <v>311</v>
      </c>
      <c r="D127" s="138"/>
      <c r="E127" s="138"/>
      <c r="F127" s="138"/>
      <c r="G127" s="138"/>
      <c r="H127" s="138"/>
      <c r="I127" s="138"/>
      <c r="J127" s="145" t="n">
        <v>2</v>
      </c>
      <c r="K127" s="139" t="s">
        <v>132</v>
      </c>
      <c r="L127" s="140"/>
      <c r="M127" s="140"/>
      <c r="N127" s="140"/>
      <c r="O127" s="140"/>
      <c r="P127" s="140"/>
      <c r="Q127" s="140"/>
      <c r="R127" s="140"/>
      <c r="S127" s="140"/>
      <c r="T127" s="148" t="n">
        <v>15.055</v>
      </c>
      <c r="U127" s="114" t="n">
        <f aca="false">J127*T127</f>
        <v>30.11</v>
      </c>
      <c r="V127" s="114" t="n">
        <v>5.57</v>
      </c>
      <c r="W127" s="114" t="n">
        <f aca="false">(V127*J127)</f>
        <v>11.14</v>
      </c>
      <c r="X127" s="149" t="n">
        <f aca="false">ROUND(U127+W127,2)</f>
        <v>41.25</v>
      </c>
      <c r="Y127" s="116" t="n">
        <v>41.24</v>
      </c>
      <c r="Z127" s="116" t="n">
        <v>0</v>
      </c>
      <c r="AA127" s="94" t="n">
        <f aca="false">IF((Y127=Z127),0,(Y127-Z127))</f>
        <v>41.24</v>
      </c>
      <c r="AB127" s="143" t="n">
        <f aca="false">IF((X127=AA127),"OK",(X127-AA127))</f>
        <v>0.00999999999999801</v>
      </c>
      <c r="AC127" s="140" t="n">
        <v>15.47</v>
      </c>
      <c r="AD127" s="51"/>
      <c r="AE127" s="140" t="n">
        <v>5.72</v>
      </c>
      <c r="AF127" s="118"/>
      <c r="AG127" s="119" t="n">
        <f aca="false">AE127+AC127</f>
        <v>21.19</v>
      </c>
      <c r="AH127" s="120" t="n">
        <v>21.19</v>
      </c>
    </row>
    <row r="128" s="23" customFormat="true" ht="12.75" hidden="false" customHeight="true" outlineLevel="0" collapsed="false">
      <c r="A128" s="136" t="s">
        <v>312</v>
      </c>
      <c r="B128" s="137" t="s">
        <v>313</v>
      </c>
      <c r="C128" s="138" t="s">
        <v>314</v>
      </c>
      <c r="D128" s="138"/>
      <c r="E128" s="138"/>
      <c r="F128" s="138"/>
      <c r="G128" s="138"/>
      <c r="H128" s="138"/>
      <c r="I128" s="138"/>
      <c r="J128" s="145" t="n">
        <v>1</v>
      </c>
      <c r="K128" s="139" t="s">
        <v>132</v>
      </c>
      <c r="L128" s="140"/>
      <c r="M128" s="140"/>
      <c r="N128" s="140"/>
      <c r="O128" s="140"/>
      <c r="P128" s="140"/>
      <c r="Q128" s="140"/>
      <c r="R128" s="140"/>
      <c r="S128" s="140"/>
      <c r="T128" s="114" t="n">
        <v>462.41</v>
      </c>
      <c r="U128" s="114" t="n">
        <f aca="false">J128*T128</f>
        <v>462.41</v>
      </c>
      <c r="V128" s="114" t="n">
        <v>170.54</v>
      </c>
      <c r="W128" s="114" t="n">
        <f aca="false">(V128*J128)</f>
        <v>170.54</v>
      </c>
      <c r="X128" s="115" t="n">
        <f aca="false">ROUND(U128+W128,2)</f>
        <v>632.95</v>
      </c>
      <c r="Y128" s="116" t="n">
        <v>632.95</v>
      </c>
      <c r="Z128" s="116" t="n">
        <v>0</v>
      </c>
      <c r="AA128" s="94" t="n">
        <f aca="false">IF((Y128=Z128),0,(Y128-Z128))</f>
        <v>632.95</v>
      </c>
      <c r="AB128" s="94" t="str">
        <f aca="false">IF((X128=AA128),"OK",(X128-AA128))</f>
        <v>OK</v>
      </c>
      <c r="AC128" s="140" t="n">
        <f aca="false">474.37+0.76</f>
        <v>475.13</v>
      </c>
      <c r="AD128" s="51"/>
      <c r="AE128" s="140" t="n">
        <v>175.23</v>
      </c>
      <c r="AF128" s="118"/>
      <c r="AG128" s="119" t="n">
        <f aca="false">AE128+AC128</f>
        <v>650.36</v>
      </c>
      <c r="AH128" s="120" t="n">
        <v>650.36</v>
      </c>
    </row>
    <row r="129" s="166" customFormat="true" ht="12.75" hidden="false" customHeight="true" outlineLevel="0" collapsed="false">
      <c r="A129" s="136" t="s">
        <v>315</v>
      </c>
      <c r="B129" s="157" t="s">
        <v>316</v>
      </c>
      <c r="C129" s="158" t="s">
        <v>317</v>
      </c>
      <c r="D129" s="158"/>
      <c r="E129" s="158"/>
      <c r="F129" s="158"/>
      <c r="G129" s="158"/>
      <c r="H129" s="158"/>
      <c r="I129" s="158"/>
      <c r="J129" s="160" t="n">
        <v>2</v>
      </c>
      <c r="K129" s="188" t="s">
        <v>132</v>
      </c>
      <c r="L129" s="168"/>
      <c r="M129" s="168"/>
      <c r="N129" s="168"/>
      <c r="O129" s="168"/>
      <c r="P129" s="168"/>
      <c r="Q129" s="168"/>
      <c r="R129" s="168"/>
      <c r="S129" s="168"/>
      <c r="T129" s="114" t="n">
        <v>370.41</v>
      </c>
      <c r="U129" s="114" t="n">
        <f aca="false">J129*T129</f>
        <v>740.82</v>
      </c>
      <c r="V129" s="148" t="n">
        <v>92.605</v>
      </c>
      <c r="W129" s="114" t="n">
        <f aca="false">(V129*J129)</f>
        <v>185.21</v>
      </c>
      <c r="X129" s="115" t="n">
        <f aca="false">ROUND(U129+W129,2)</f>
        <v>926.03</v>
      </c>
      <c r="Y129" s="116" t="n">
        <v>926.03</v>
      </c>
      <c r="Z129" s="116" t="n">
        <v>0</v>
      </c>
      <c r="AA129" s="94" t="n">
        <f aca="false">IF((Y129=Z129),0,(Y129-Z129))</f>
        <v>926.03</v>
      </c>
      <c r="AB129" s="94" t="str">
        <f aca="false">IF((X129=AA129),"OK",(X129-AA129))</f>
        <v>OK</v>
      </c>
      <c r="AC129" s="168" t="n">
        <f aca="false">475.74*0.8</f>
        <v>380.592</v>
      </c>
      <c r="AD129" s="162"/>
      <c r="AE129" s="168" t="n">
        <f aca="false">475.74*0.2</f>
        <v>95.148</v>
      </c>
      <c r="AF129" s="163"/>
      <c r="AG129" s="164" t="n">
        <f aca="false">AE129+AC129</f>
        <v>475.74</v>
      </c>
      <c r="AH129" s="165" t="n">
        <v>475.74</v>
      </c>
    </row>
    <row r="130" s="166" customFormat="true" ht="12.75" hidden="false" customHeight="true" outlineLevel="0" collapsed="false">
      <c r="A130" s="136" t="s">
        <v>318</v>
      </c>
      <c r="B130" s="157" t="s">
        <v>319</v>
      </c>
      <c r="C130" s="158" t="s">
        <v>320</v>
      </c>
      <c r="D130" s="158"/>
      <c r="E130" s="158"/>
      <c r="F130" s="158"/>
      <c r="G130" s="158"/>
      <c r="H130" s="158"/>
      <c r="I130" s="158"/>
      <c r="J130" s="160" t="n">
        <v>2</v>
      </c>
      <c r="K130" s="188" t="s">
        <v>132</v>
      </c>
      <c r="L130" s="168"/>
      <c r="M130" s="168"/>
      <c r="N130" s="168"/>
      <c r="O130" s="168"/>
      <c r="P130" s="168"/>
      <c r="Q130" s="168"/>
      <c r="R130" s="168"/>
      <c r="S130" s="168"/>
      <c r="T130" s="114" t="n">
        <v>220.115</v>
      </c>
      <c r="U130" s="114" t="n">
        <f aca="false">J130*T130</f>
        <v>440.23</v>
      </c>
      <c r="V130" s="114" t="n">
        <v>55.025</v>
      </c>
      <c r="W130" s="114" t="n">
        <f aca="false">(V130*J130)</f>
        <v>110.05</v>
      </c>
      <c r="X130" s="149" t="n">
        <f aca="false">ROUND(U130+W130,2)</f>
        <v>550.28</v>
      </c>
      <c r="Y130" s="116" t="n">
        <v>550.29</v>
      </c>
      <c r="Z130" s="116" t="n">
        <v>0</v>
      </c>
      <c r="AA130" s="94" t="n">
        <f aca="false">IF((Y130=Z130),0,(Y130-Z130))</f>
        <v>550.29</v>
      </c>
      <c r="AB130" s="94" t="n">
        <f aca="false">IF((X130=AA130),"OK",(X130-AA130))</f>
        <v>-0.00999999999999091</v>
      </c>
      <c r="AC130" s="168" t="n">
        <f aca="false">282.71*0.8</f>
        <v>226.168</v>
      </c>
      <c r="AD130" s="162"/>
      <c r="AE130" s="168" t="n">
        <f aca="false">282.71*0.2</f>
        <v>56.542</v>
      </c>
      <c r="AF130" s="163"/>
      <c r="AG130" s="164" t="n">
        <f aca="false">AE130+AC130</f>
        <v>282.71</v>
      </c>
      <c r="AH130" s="165" t="n">
        <v>282.71</v>
      </c>
    </row>
    <row r="131" s="166" customFormat="true" ht="12.75" hidden="false" customHeight="true" outlineLevel="0" collapsed="false">
      <c r="A131" s="136" t="s">
        <v>321</v>
      </c>
      <c r="B131" s="157" t="s">
        <v>322</v>
      </c>
      <c r="C131" s="158" t="s">
        <v>323</v>
      </c>
      <c r="D131" s="158"/>
      <c r="E131" s="158"/>
      <c r="F131" s="158"/>
      <c r="G131" s="158"/>
      <c r="H131" s="158"/>
      <c r="I131" s="158"/>
      <c r="J131" s="160" t="n">
        <v>4</v>
      </c>
      <c r="K131" s="188" t="s">
        <v>132</v>
      </c>
      <c r="L131" s="168"/>
      <c r="M131" s="168"/>
      <c r="N131" s="168"/>
      <c r="O131" s="168"/>
      <c r="P131" s="168"/>
      <c r="Q131" s="168"/>
      <c r="R131" s="168"/>
      <c r="S131" s="168"/>
      <c r="T131" s="114" t="n">
        <v>112.82</v>
      </c>
      <c r="U131" s="114" t="n">
        <f aca="false">J131*T131</f>
        <v>451.28</v>
      </c>
      <c r="V131" s="148" t="n">
        <v>28.205</v>
      </c>
      <c r="W131" s="114" t="n">
        <f aca="false">(V131*J131)</f>
        <v>112.82</v>
      </c>
      <c r="X131" s="149" t="n">
        <f aca="false">ROUND(U131+W131,2)</f>
        <v>564.1</v>
      </c>
      <c r="Y131" s="116" t="n">
        <v>564.09</v>
      </c>
      <c r="Z131" s="116" t="n">
        <v>0</v>
      </c>
      <c r="AA131" s="94" t="n">
        <f aca="false">IF((Y131=Z131),0,(Y131-Z131))</f>
        <v>564.09</v>
      </c>
      <c r="AB131" s="94" t="n">
        <f aca="false">IF((X131=AA131),"OK",(X131-AA131))</f>
        <v>0.00999999999999091</v>
      </c>
      <c r="AC131" s="168" t="n">
        <f aca="false">144.9*0.8</f>
        <v>115.92</v>
      </c>
      <c r="AD131" s="162"/>
      <c r="AE131" s="168" t="n">
        <f aca="false">144.9*0.2</f>
        <v>28.98</v>
      </c>
      <c r="AF131" s="163"/>
      <c r="AG131" s="164" t="n">
        <f aca="false">AE131+AC131</f>
        <v>144.9</v>
      </c>
      <c r="AH131" s="165"/>
    </row>
    <row r="132" s="108" customFormat="true" ht="12" hidden="false" customHeight="true" outlineLevel="0" collapsed="false">
      <c r="A132" s="154" t="n">
        <v>9</v>
      </c>
      <c r="B132" s="97" t="s">
        <v>324</v>
      </c>
      <c r="C132" s="97"/>
      <c r="D132" s="97"/>
      <c r="E132" s="97"/>
      <c r="F132" s="97"/>
      <c r="G132" s="97"/>
      <c r="H132" s="97"/>
      <c r="I132" s="97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122"/>
      <c r="U132" s="100" t="n">
        <f aca="false">SUM(U133:U140)</f>
        <v>28229.5225</v>
      </c>
      <c r="V132" s="122"/>
      <c r="W132" s="100" t="n">
        <f aca="false">SUM(W133:W140)</f>
        <v>7912.245</v>
      </c>
      <c r="X132" s="101" t="n">
        <f aca="false">U132+W132</f>
        <v>36141.7675</v>
      </c>
      <c r="Y132" s="102"/>
      <c r="Z132" s="102"/>
      <c r="AA132" s="102"/>
      <c r="AB132" s="123"/>
      <c r="AC132" s="104" t="s">
        <v>62</v>
      </c>
      <c r="AD132" s="103"/>
      <c r="AE132" s="104" t="s">
        <v>63</v>
      </c>
      <c r="AF132" s="105"/>
      <c r="AG132" s="106" t="s">
        <v>64</v>
      </c>
      <c r="AH132" s="107" t="s">
        <v>65</v>
      </c>
      <c r="AI132" s="191"/>
      <c r="AJ132" s="191"/>
    </row>
    <row r="133" s="23" customFormat="true" ht="12.75" hidden="false" customHeight="true" outlineLevel="0" collapsed="false">
      <c r="A133" s="136" t="s">
        <v>325</v>
      </c>
      <c r="B133" s="137" t="s">
        <v>326</v>
      </c>
      <c r="C133" s="138" t="s">
        <v>327</v>
      </c>
      <c r="D133" s="138"/>
      <c r="E133" s="138"/>
      <c r="F133" s="138"/>
      <c r="G133" s="138"/>
      <c r="H133" s="138"/>
      <c r="I133" s="138"/>
      <c r="J133" s="145" t="n">
        <v>125.15</v>
      </c>
      <c r="K133" s="139" t="s">
        <v>159</v>
      </c>
      <c r="L133" s="140"/>
      <c r="M133" s="140"/>
      <c r="N133" s="140"/>
      <c r="O133" s="140"/>
      <c r="P133" s="140"/>
      <c r="Q133" s="140"/>
      <c r="R133" s="140"/>
      <c r="S133" s="140"/>
      <c r="T133" s="114" t="n">
        <v>173.934318817419</v>
      </c>
      <c r="U133" s="114" t="n">
        <f aca="false">J133*T133</f>
        <v>21767.88</v>
      </c>
      <c r="V133" s="114" t="n">
        <v>29.9864962045545</v>
      </c>
      <c r="W133" s="114" t="n">
        <f aca="false">(V133*J133)</f>
        <v>3752.81</v>
      </c>
      <c r="X133" s="115" t="n">
        <f aca="false">ROUND(U133+W133,2)</f>
        <v>25520.69</v>
      </c>
      <c r="Y133" s="116" t="n">
        <v>25520.69</v>
      </c>
      <c r="Z133" s="116" t="n">
        <v>0</v>
      </c>
      <c r="AA133" s="94" t="n">
        <f aca="false">IF((Y133=Z133),0,(Y133-Z133))</f>
        <v>25520.69</v>
      </c>
      <c r="AB133" s="94" t="str">
        <f aca="false">IF((X133=AA133),"OK",(X133-AA133))</f>
        <v>OK</v>
      </c>
      <c r="AC133" s="140" t="n">
        <f aca="false">178.62+0.1</f>
        <v>178.72</v>
      </c>
      <c r="AD133" s="51"/>
      <c r="AE133" s="140" t="n">
        <v>30.81</v>
      </c>
      <c r="AF133" s="118"/>
      <c r="AG133" s="119" t="n">
        <f aca="false">AE133+AC133</f>
        <v>209.53</v>
      </c>
      <c r="AH133" s="192" t="n">
        <v>209.53</v>
      </c>
      <c r="AI133" s="193"/>
      <c r="AJ133" s="193"/>
    </row>
    <row r="134" s="135" customFormat="true" ht="12.75" hidden="false" customHeight="true" outlineLevel="0" collapsed="false">
      <c r="A134" s="194" t="s">
        <v>328</v>
      </c>
      <c r="B134" s="195"/>
      <c r="C134" s="196" t="s">
        <v>329</v>
      </c>
      <c r="D134" s="196"/>
      <c r="E134" s="196"/>
      <c r="F134" s="196"/>
      <c r="G134" s="196"/>
      <c r="H134" s="196"/>
      <c r="I134" s="196"/>
      <c r="J134" s="197"/>
      <c r="K134" s="198"/>
      <c r="L134" s="199"/>
      <c r="M134" s="199"/>
      <c r="N134" s="199"/>
      <c r="O134" s="199"/>
      <c r="P134" s="199"/>
      <c r="Q134" s="199"/>
      <c r="R134" s="199"/>
      <c r="S134" s="199"/>
      <c r="T134" s="127"/>
      <c r="U134" s="114" t="n">
        <f aca="false">J134*T134</f>
        <v>0</v>
      </c>
      <c r="V134" s="127"/>
      <c r="W134" s="114" t="n">
        <f aca="false">(V134*J134)</f>
        <v>0</v>
      </c>
      <c r="X134" s="200" t="n">
        <f aca="false">W134+U134</f>
        <v>0</v>
      </c>
      <c r="Y134" s="201"/>
      <c r="Z134" s="201"/>
      <c r="AA134" s="201"/>
      <c r="AB134" s="131"/>
      <c r="AC134" s="199"/>
      <c r="AD134" s="131"/>
      <c r="AE134" s="199"/>
      <c r="AF134" s="133"/>
      <c r="AG134" s="119" t="n">
        <f aca="false">AE134+AC134</f>
        <v>0</v>
      </c>
      <c r="AH134" s="202"/>
      <c r="AI134" s="203"/>
      <c r="AJ134" s="203"/>
    </row>
    <row r="135" s="23" customFormat="true" ht="12.75" hidden="false" customHeight="true" outlineLevel="0" collapsed="false">
      <c r="A135" s="136" t="s">
        <v>330</v>
      </c>
      <c r="B135" s="137" t="s">
        <v>331</v>
      </c>
      <c r="C135" s="138" t="s">
        <v>332</v>
      </c>
      <c r="D135" s="138"/>
      <c r="E135" s="138"/>
      <c r="F135" s="138"/>
      <c r="G135" s="138"/>
      <c r="H135" s="138"/>
      <c r="I135" s="138"/>
      <c r="J135" s="139" t="n">
        <v>114</v>
      </c>
      <c r="K135" s="139" t="s">
        <v>69</v>
      </c>
      <c r="L135" s="137"/>
      <c r="M135" s="137"/>
      <c r="N135" s="137"/>
      <c r="O135" s="137"/>
      <c r="P135" s="137"/>
      <c r="Q135" s="137"/>
      <c r="R135" s="137"/>
      <c r="S135" s="137"/>
      <c r="T135" s="114" t="n">
        <v>46.1981578947368</v>
      </c>
      <c r="U135" s="114" t="n">
        <f aca="false">J135*T135</f>
        <v>5266.59</v>
      </c>
      <c r="V135" s="114" t="n">
        <v>26.119298245614</v>
      </c>
      <c r="W135" s="114" t="n">
        <f aca="false">(V135*J135)</f>
        <v>2977.6</v>
      </c>
      <c r="X135" s="115" t="n">
        <f aca="false">ROUND(U135+W135,2)</f>
        <v>8244.19</v>
      </c>
      <c r="Y135" s="116" t="n">
        <v>8244.19</v>
      </c>
      <c r="Z135" s="116" t="n">
        <v>0</v>
      </c>
      <c r="AA135" s="94" t="n">
        <f aca="false">IF((Y135=Z135),0,(Y135-Z135))</f>
        <v>8244.19</v>
      </c>
      <c r="AB135" s="94" t="str">
        <f aca="false">IF((X135=AA135),"OK",(X135-AA135))</f>
        <v>OK</v>
      </c>
      <c r="AC135" s="140" t="n">
        <f aca="false">47.21+0.17+0.09</f>
        <v>47.47</v>
      </c>
      <c r="AD135" s="51"/>
      <c r="AE135" s="204" t="s">
        <v>333</v>
      </c>
      <c r="AF135" s="118"/>
      <c r="AG135" s="119" t="n">
        <f aca="false">AE135+AC135</f>
        <v>74.31</v>
      </c>
      <c r="AH135" s="205" t="n">
        <v>74.31</v>
      </c>
      <c r="AI135" s="193"/>
      <c r="AJ135" s="193"/>
    </row>
    <row r="136" s="23" customFormat="true" ht="20.1" hidden="false" customHeight="true" outlineLevel="0" collapsed="false">
      <c r="A136" s="136" t="s">
        <v>334</v>
      </c>
      <c r="B136" s="137" t="s">
        <v>335</v>
      </c>
      <c r="C136" s="138" t="s">
        <v>336</v>
      </c>
      <c r="D136" s="138"/>
      <c r="E136" s="138"/>
      <c r="F136" s="138"/>
      <c r="G136" s="138"/>
      <c r="H136" s="138"/>
      <c r="I136" s="138"/>
      <c r="J136" s="139" t="n">
        <f aca="false">114-85.5</f>
        <v>28.5</v>
      </c>
      <c r="K136" s="139" t="s">
        <v>69</v>
      </c>
      <c r="L136" s="137"/>
      <c r="M136" s="137"/>
      <c r="N136" s="137"/>
      <c r="O136" s="137"/>
      <c r="P136" s="137"/>
      <c r="Q136" s="137"/>
      <c r="R136" s="137"/>
      <c r="S136" s="137"/>
      <c r="T136" s="114" t="n">
        <v>21.285350877193</v>
      </c>
      <c r="U136" s="114" t="n">
        <f aca="false">J136*T136</f>
        <v>606.6325</v>
      </c>
      <c r="V136" s="114" t="n">
        <v>10.0514035087719</v>
      </c>
      <c r="W136" s="114" t="n">
        <f aca="false">(V136*J136)</f>
        <v>286.465</v>
      </c>
      <c r="X136" s="115" t="n">
        <f aca="false">ROUND(U136+W136,2)</f>
        <v>893.1</v>
      </c>
      <c r="Y136" s="116" t="n">
        <v>3572.39</v>
      </c>
      <c r="Z136" s="116" t="n">
        <v>2679.29</v>
      </c>
      <c r="AA136" s="94" t="n">
        <f aca="false">IF((Y136=Z136),0,(Y136-Z136))</f>
        <v>893.1</v>
      </c>
      <c r="AB136" s="94" t="str">
        <f aca="false">IF((X136=AA136),"OK",(X136-AA136))</f>
        <v>OK</v>
      </c>
      <c r="AC136" s="140" t="n">
        <f aca="false">21.78+0.04+0.05</f>
        <v>21.87</v>
      </c>
      <c r="AD136" s="51"/>
      <c r="AE136" s="204" t="s">
        <v>337</v>
      </c>
      <c r="AF136" s="118"/>
      <c r="AG136" s="119" t="n">
        <f aca="false">AE136+AC136</f>
        <v>32.2</v>
      </c>
      <c r="AH136" s="192" t="n">
        <v>32.2</v>
      </c>
      <c r="AI136" s="193"/>
      <c r="AJ136" s="193"/>
    </row>
    <row r="137" s="23" customFormat="true" ht="12.75" hidden="false" customHeight="false" outlineLevel="0" collapsed="false">
      <c r="A137" s="136" t="s">
        <v>338</v>
      </c>
      <c r="B137" s="137" t="s">
        <v>339</v>
      </c>
      <c r="C137" s="137" t="s">
        <v>340</v>
      </c>
      <c r="D137" s="137"/>
      <c r="E137" s="137"/>
      <c r="F137" s="137"/>
      <c r="G137" s="137"/>
      <c r="H137" s="137"/>
      <c r="I137" s="137"/>
      <c r="J137" s="139" t="n">
        <v>114</v>
      </c>
      <c r="K137" s="139" t="s">
        <v>69</v>
      </c>
      <c r="L137" s="137"/>
      <c r="M137" s="137"/>
      <c r="N137" s="137"/>
      <c r="O137" s="137"/>
      <c r="P137" s="137"/>
      <c r="Q137" s="137"/>
      <c r="R137" s="137"/>
      <c r="S137" s="137"/>
      <c r="T137" s="114" t="n">
        <v>1.01473684210526</v>
      </c>
      <c r="U137" s="114" t="n">
        <f aca="false">J137*T137</f>
        <v>115.68</v>
      </c>
      <c r="V137" s="114" t="n">
        <v>0.671140350877193</v>
      </c>
      <c r="W137" s="114" t="n">
        <f aca="false">(V137*J137)</f>
        <v>76.51</v>
      </c>
      <c r="X137" s="115" t="n">
        <f aca="false">ROUND(U137+W137,2)</f>
        <v>192.19</v>
      </c>
      <c r="Y137" s="116" t="n">
        <v>192.19</v>
      </c>
      <c r="Z137" s="116" t="n">
        <v>0</v>
      </c>
      <c r="AA137" s="94" t="n">
        <f aca="false">IF((Y137=Z137),0,(Y137-Z137))</f>
        <v>192.19</v>
      </c>
      <c r="AB137" s="94" t="str">
        <f aca="false">IF((X137=AA137),"OK",(X137-AA137))</f>
        <v>OK</v>
      </c>
      <c r="AC137" s="204" t="s">
        <v>341</v>
      </c>
      <c r="AD137" s="51"/>
      <c r="AE137" s="204" t="s">
        <v>342</v>
      </c>
      <c r="AF137" s="118"/>
      <c r="AG137" s="119" t="n">
        <f aca="false">AE137+AC137</f>
        <v>1.73</v>
      </c>
      <c r="AH137" s="192" t="n">
        <v>1.73</v>
      </c>
      <c r="AI137" s="193"/>
      <c r="AJ137" s="193"/>
    </row>
    <row r="138" s="23" customFormat="true" ht="12.75" hidden="false" customHeight="false" outlineLevel="0" collapsed="false">
      <c r="A138" s="136" t="s">
        <v>343</v>
      </c>
      <c r="B138" s="137" t="s">
        <v>344</v>
      </c>
      <c r="C138" s="137" t="s">
        <v>345</v>
      </c>
      <c r="D138" s="137"/>
      <c r="E138" s="137"/>
      <c r="F138" s="137"/>
      <c r="G138" s="137"/>
      <c r="H138" s="137"/>
      <c r="I138" s="137"/>
      <c r="J138" s="139" t="n">
        <v>114</v>
      </c>
      <c r="K138" s="139" t="s">
        <v>69</v>
      </c>
      <c r="L138" s="137"/>
      <c r="M138" s="137"/>
      <c r="N138" s="137"/>
      <c r="O138" s="137"/>
      <c r="P138" s="137"/>
      <c r="Q138" s="137"/>
      <c r="R138" s="137"/>
      <c r="S138" s="137"/>
      <c r="T138" s="114" t="n">
        <v>4.14684210526316</v>
      </c>
      <c r="U138" s="114" t="n">
        <f aca="false">J138*T138</f>
        <v>472.74</v>
      </c>
      <c r="V138" s="114" t="n">
        <v>7.18298245614035</v>
      </c>
      <c r="W138" s="114" t="n">
        <f aca="false">(V138*J138)</f>
        <v>818.86</v>
      </c>
      <c r="X138" s="115" t="n">
        <f aca="false">ROUND(U138+W138,2)</f>
        <v>1291.6</v>
      </c>
      <c r="Y138" s="116" t="n">
        <v>1291.6</v>
      </c>
      <c r="Z138" s="116" t="n">
        <v>0</v>
      </c>
      <c r="AA138" s="94" t="n">
        <f aca="false">IF((Y138=Z138),0,(Y138-Z138))</f>
        <v>1291.6</v>
      </c>
      <c r="AB138" s="94" t="str">
        <f aca="false">IF((X138=AA138),"OK",(X138-AA138))</f>
        <v>OK</v>
      </c>
      <c r="AC138" s="140" t="n">
        <f aca="false">4.25+0.01</f>
        <v>4.26</v>
      </c>
      <c r="AD138" s="51"/>
      <c r="AE138" s="204" t="s">
        <v>346</v>
      </c>
      <c r="AF138" s="118"/>
      <c r="AG138" s="119" t="n">
        <f aca="false">AE138+AC138</f>
        <v>11.64</v>
      </c>
      <c r="AH138" s="192" t="n">
        <v>11.64</v>
      </c>
      <c r="AI138" s="193"/>
      <c r="AJ138" s="193"/>
    </row>
    <row r="139" s="23" customFormat="true" ht="27" hidden="false" customHeight="true" outlineLevel="0" collapsed="false">
      <c r="A139" s="136" t="s">
        <v>347</v>
      </c>
      <c r="B139" s="137" t="s">
        <v>348</v>
      </c>
      <c r="C139" s="138" t="s">
        <v>349</v>
      </c>
      <c r="D139" s="138"/>
      <c r="E139" s="138"/>
      <c r="F139" s="138"/>
      <c r="G139" s="138"/>
      <c r="H139" s="138"/>
      <c r="I139" s="138"/>
      <c r="J139" s="139" t="n">
        <v>0</v>
      </c>
      <c r="K139" s="139" t="s">
        <v>69</v>
      </c>
      <c r="L139" s="137"/>
      <c r="M139" s="137"/>
      <c r="N139" s="137"/>
      <c r="O139" s="137"/>
      <c r="P139" s="137"/>
      <c r="Q139" s="137"/>
      <c r="R139" s="137"/>
      <c r="S139" s="137"/>
      <c r="T139" s="114" t="n">
        <v>27.8771569433032</v>
      </c>
      <c r="U139" s="114" t="n">
        <f aca="false">J139*T139</f>
        <v>0</v>
      </c>
      <c r="V139" s="114" t="n">
        <v>35.715283483977</v>
      </c>
      <c r="W139" s="114" t="n">
        <f aca="false">(V139*J139)</f>
        <v>0</v>
      </c>
      <c r="X139" s="115" t="n">
        <f aca="false">ROUND(U139+W139,2)</f>
        <v>0</v>
      </c>
      <c r="Y139" s="116" t="n">
        <v>1547.84</v>
      </c>
      <c r="Z139" s="116" t="n">
        <v>1547.84</v>
      </c>
      <c r="AA139" s="94" t="n">
        <f aca="false">IF((Y139=Z139),0,(Y139-Z139))</f>
        <v>0</v>
      </c>
      <c r="AB139" s="94" t="str">
        <f aca="false">IF((X139=AA139),"OK",(X139-AA139))</f>
        <v>OK</v>
      </c>
      <c r="AC139" s="140" t="n">
        <f aca="false">28.52+0.12</f>
        <v>28.64</v>
      </c>
      <c r="AD139" s="51"/>
      <c r="AE139" s="204" t="s">
        <v>350</v>
      </c>
      <c r="AF139" s="118"/>
      <c r="AG139" s="119" t="n">
        <f aca="false">AE139+AC139</f>
        <v>65.34</v>
      </c>
      <c r="AH139" s="192" t="n">
        <v>65.34</v>
      </c>
      <c r="AI139" s="193"/>
      <c r="AJ139" s="193"/>
    </row>
    <row r="140" s="23" customFormat="true" ht="27" hidden="false" customHeight="true" outlineLevel="0" collapsed="false">
      <c r="A140" s="136" t="s">
        <v>351</v>
      </c>
      <c r="B140" s="137" t="s">
        <v>352</v>
      </c>
      <c r="C140" s="138" t="s">
        <v>353</v>
      </c>
      <c r="D140" s="138"/>
      <c r="E140" s="138"/>
      <c r="F140" s="138"/>
      <c r="G140" s="138"/>
      <c r="H140" s="138"/>
      <c r="I140" s="138"/>
      <c r="J140" s="139" t="n">
        <v>0</v>
      </c>
      <c r="K140" s="139" t="s">
        <v>69</v>
      </c>
      <c r="L140" s="137"/>
      <c r="M140" s="137"/>
      <c r="N140" s="137"/>
      <c r="O140" s="137"/>
      <c r="P140" s="137"/>
      <c r="Q140" s="137"/>
      <c r="R140" s="137"/>
      <c r="S140" s="137"/>
      <c r="T140" s="114" t="n">
        <v>13.9264585045193</v>
      </c>
      <c r="U140" s="114" t="n">
        <f aca="false">J140*T140</f>
        <v>0</v>
      </c>
      <c r="V140" s="148" t="n">
        <v>10.354971240756</v>
      </c>
      <c r="W140" s="114" t="n">
        <f aca="false">(V140*J140)</f>
        <v>0</v>
      </c>
      <c r="X140" s="115" t="n">
        <f aca="false">ROUND(U140+W140,2)</f>
        <v>0</v>
      </c>
      <c r="Y140" s="116" t="n">
        <v>591.01</v>
      </c>
      <c r="Z140" s="116" t="n">
        <v>591.02</v>
      </c>
      <c r="AA140" s="94" t="n">
        <f aca="false">IF((Y140=Z140),0,(Y140-Z140))</f>
        <v>-0.00999999999999091</v>
      </c>
      <c r="AB140" s="143" t="n">
        <f aca="false">IF((X140=AA140),"OK",(X140-AA140))</f>
        <v>0.00999999999999091</v>
      </c>
      <c r="AC140" s="140" t="n">
        <f aca="false">14.24+0.03+0.04</f>
        <v>14.31</v>
      </c>
      <c r="AD140" s="51"/>
      <c r="AE140" s="204" t="s">
        <v>354</v>
      </c>
      <c r="AF140" s="118"/>
      <c r="AG140" s="119" t="n">
        <f aca="false">AE140+AC140</f>
        <v>24.95</v>
      </c>
      <c r="AH140" s="192" t="n">
        <v>24.95</v>
      </c>
      <c r="AI140" s="193"/>
      <c r="AJ140" s="193"/>
    </row>
    <row r="141" s="108" customFormat="true" ht="12.75" hidden="false" customHeight="false" outlineLevel="0" collapsed="false">
      <c r="A141" s="154" t="n">
        <v>10</v>
      </c>
      <c r="B141" s="97" t="s">
        <v>355</v>
      </c>
      <c r="C141" s="97"/>
      <c r="D141" s="97"/>
      <c r="E141" s="97"/>
      <c r="F141" s="97"/>
      <c r="G141" s="97"/>
      <c r="H141" s="97"/>
      <c r="I141" s="97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122"/>
      <c r="U141" s="100" t="n">
        <f aca="false">SUM(U142:U154)</f>
        <v>6667.68010181333</v>
      </c>
      <c r="V141" s="122"/>
      <c r="W141" s="100" t="n">
        <f aca="false">SUM(W142:W154)</f>
        <v>1404.00364850568</v>
      </c>
      <c r="X141" s="101" t="n">
        <f aca="false">U141+W141</f>
        <v>8071.68375031901</v>
      </c>
      <c r="Y141" s="102"/>
      <c r="Z141" s="102"/>
      <c r="AA141" s="102"/>
      <c r="AB141" s="123"/>
      <c r="AC141" s="104" t="s">
        <v>62</v>
      </c>
      <c r="AD141" s="103"/>
      <c r="AE141" s="104" t="s">
        <v>63</v>
      </c>
      <c r="AF141" s="105"/>
      <c r="AG141" s="106" t="s">
        <v>64</v>
      </c>
      <c r="AH141" s="107" t="s">
        <v>65</v>
      </c>
      <c r="AI141" s="206"/>
      <c r="AJ141" s="206"/>
    </row>
    <row r="142" s="23" customFormat="true" ht="20.1" hidden="false" customHeight="true" outlineLevel="0" collapsed="false">
      <c r="A142" s="136" t="s">
        <v>356</v>
      </c>
      <c r="B142" s="137" t="s">
        <v>357</v>
      </c>
      <c r="C142" s="138" t="s">
        <v>358</v>
      </c>
      <c r="D142" s="138"/>
      <c r="E142" s="138"/>
      <c r="F142" s="138"/>
      <c r="G142" s="138"/>
      <c r="H142" s="138"/>
      <c r="I142" s="138"/>
      <c r="J142" s="145" t="n">
        <f aca="false">55.01-31.1</f>
        <v>23.91</v>
      </c>
      <c r="K142" s="139" t="s">
        <v>69</v>
      </c>
      <c r="L142" s="140"/>
      <c r="M142" s="140"/>
      <c r="N142" s="140"/>
      <c r="O142" s="140"/>
      <c r="P142" s="140"/>
      <c r="Q142" s="140"/>
      <c r="R142" s="140"/>
      <c r="S142" s="140"/>
      <c r="T142" s="114" t="n">
        <v>23.4746409743683</v>
      </c>
      <c r="U142" s="114" t="n">
        <f aca="false">J142*T142</f>
        <v>561.278665697146</v>
      </c>
      <c r="V142" s="114" t="n">
        <v>8.5253590256317</v>
      </c>
      <c r="W142" s="114" t="n">
        <f aca="false">(V142*J142)</f>
        <v>203.841334302854</v>
      </c>
      <c r="X142" s="115" t="n">
        <f aca="false">ROUND(U142+W142,2)</f>
        <v>765.12</v>
      </c>
      <c r="Y142" s="116" t="n">
        <v>1760.32</v>
      </c>
      <c r="Z142" s="116" t="n">
        <v>995.28</v>
      </c>
      <c r="AA142" s="94" t="n">
        <f aca="false">IF((Y142=Z142),0,(Y142-Z142))</f>
        <v>765.04</v>
      </c>
      <c r="AB142" s="143" t="n">
        <f aca="false">IF((X142=AA142),"OK",(X142-AA142))</f>
        <v>0.0800000000000409</v>
      </c>
      <c r="AC142" s="140" t="n">
        <f aca="false">24.11+0.01</f>
        <v>24.12</v>
      </c>
      <c r="AD142" s="51"/>
      <c r="AE142" s="140" t="n">
        <v>8.76</v>
      </c>
      <c r="AF142" s="118"/>
      <c r="AG142" s="119" t="n">
        <f aca="false">AE142+AC142</f>
        <v>32.88</v>
      </c>
      <c r="AH142" s="120" t="n">
        <v>32.88</v>
      </c>
    </row>
    <row r="143" s="207" customFormat="true" ht="30" hidden="false" customHeight="true" outlineLevel="0" collapsed="false">
      <c r="A143" s="136" t="s">
        <v>359</v>
      </c>
      <c r="B143" s="111" t="s">
        <v>360</v>
      </c>
      <c r="C143" s="121" t="s">
        <v>361</v>
      </c>
      <c r="D143" s="121"/>
      <c r="E143" s="121"/>
      <c r="F143" s="121"/>
      <c r="G143" s="121"/>
      <c r="H143" s="121"/>
      <c r="I143" s="121"/>
      <c r="J143" s="145" t="n">
        <f aca="false">142.22-110.48</f>
        <v>31.74</v>
      </c>
      <c r="K143" s="152" t="s">
        <v>69</v>
      </c>
      <c r="L143" s="151"/>
      <c r="M143" s="151"/>
      <c r="N143" s="151"/>
      <c r="O143" s="151"/>
      <c r="P143" s="153"/>
      <c r="Q143" s="151"/>
      <c r="R143" s="151"/>
      <c r="S143" s="151"/>
      <c r="T143" s="114" t="n">
        <v>36.6581352833638</v>
      </c>
      <c r="U143" s="114" t="n">
        <f aca="false">J143*T143</f>
        <v>1163.52921389397</v>
      </c>
      <c r="V143" s="114" t="n">
        <v>12.2247222612853</v>
      </c>
      <c r="W143" s="114" t="n">
        <f aca="false">(V143*J143)</f>
        <v>388.012684573196</v>
      </c>
      <c r="X143" s="149" t="n">
        <f aca="false">ROUND(U143+W143,2)</f>
        <v>1551.54</v>
      </c>
      <c r="Y143" s="116" t="n">
        <v>6952.11</v>
      </c>
      <c r="Z143" s="116" t="n">
        <v>5400.4</v>
      </c>
      <c r="AA143" s="94" t="n">
        <f aca="false">IF((Y143=Z143),0,(Y143-Z143))</f>
        <v>1551.71</v>
      </c>
      <c r="AB143" s="143" t="n">
        <f aca="false">IF((X143=AA143),"OK",(X143-AA143))</f>
        <v>-0.170000000000073</v>
      </c>
      <c r="AC143" s="151" t="n">
        <f aca="false">37.64+0.03</f>
        <v>37.67</v>
      </c>
      <c r="AD143" s="94"/>
      <c r="AE143" s="151" t="n">
        <v>12.56</v>
      </c>
      <c r="AF143" s="118"/>
      <c r="AG143" s="119" t="n">
        <f aca="false">AE143+AC143</f>
        <v>50.23</v>
      </c>
      <c r="AH143" s="120" t="n">
        <v>50.23</v>
      </c>
    </row>
    <row r="144" s="23" customFormat="true" ht="20.1" hidden="false" customHeight="true" outlineLevel="0" collapsed="false">
      <c r="A144" s="136" t="s">
        <v>362</v>
      </c>
      <c r="B144" s="137" t="s">
        <v>363</v>
      </c>
      <c r="C144" s="138" t="s">
        <v>364</v>
      </c>
      <c r="D144" s="138"/>
      <c r="E144" s="138"/>
      <c r="F144" s="138"/>
      <c r="G144" s="138"/>
      <c r="H144" s="138"/>
      <c r="I144" s="138"/>
      <c r="J144" s="145" t="n">
        <v>0</v>
      </c>
      <c r="K144" s="145" t="s">
        <v>69</v>
      </c>
      <c r="L144" s="146"/>
      <c r="M144" s="146"/>
      <c r="N144" s="146"/>
      <c r="O144" s="146"/>
      <c r="P144" s="146"/>
      <c r="Q144" s="146"/>
      <c r="R144" s="146"/>
      <c r="S144" s="146"/>
      <c r="T144" s="114" t="n">
        <v>1.55006328223879</v>
      </c>
      <c r="U144" s="114" t="n">
        <f aca="false">J144*T144</f>
        <v>0</v>
      </c>
      <c r="V144" s="114" t="n">
        <v>1.5021094079595</v>
      </c>
      <c r="W144" s="114" t="n">
        <f aca="false">(V144*J144)</f>
        <v>0</v>
      </c>
      <c r="X144" s="115" t="n">
        <f aca="false">ROUND(U144+W144,2)</f>
        <v>0</v>
      </c>
      <c r="Y144" s="116" t="n">
        <v>434.08</v>
      </c>
      <c r="Z144" s="116" t="n">
        <v>434.08</v>
      </c>
      <c r="AA144" s="94" t="n">
        <f aca="false">IF((Y144=Z144),0,(Y144-Z144))</f>
        <v>0</v>
      </c>
      <c r="AB144" s="94" t="str">
        <f aca="false">IF((X144=AA144),"OK",(X144-AA144))</f>
        <v>OK</v>
      </c>
      <c r="AC144" s="146" t="n">
        <v>1.59</v>
      </c>
      <c r="AD144" s="51"/>
      <c r="AE144" s="146" t="n">
        <v>1.54</v>
      </c>
      <c r="AF144" s="118"/>
      <c r="AG144" s="119" t="n">
        <f aca="false">AE144+AC144</f>
        <v>3.13</v>
      </c>
      <c r="AH144" s="120" t="n">
        <v>3.13</v>
      </c>
    </row>
    <row r="145" s="23" customFormat="true" ht="30" hidden="false" customHeight="true" outlineLevel="0" collapsed="false">
      <c r="A145" s="136" t="s">
        <v>365</v>
      </c>
      <c r="B145" s="137" t="s">
        <v>366</v>
      </c>
      <c r="C145" s="138" t="s">
        <v>367</v>
      </c>
      <c r="D145" s="138"/>
      <c r="E145" s="138"/>
      <c r="F145" s="138"/>
      <c r="G145" s="138"/>
      <c r="H145" s="138"/>
      <c r="I145" s="138"/>
      <c r="J145" s="145" t="n">
        <v>0</v>
      </c>
      <c r="K145" s="139" t="s">
        <v>69</v>
      </c>
      <c r="L145" s="140"/>
      <c r="M145" s="140"/>
      <c r="N145" s="140"/>
      <c r="O145" s="140"/>
      <c r="P145" s="140"/>
      <c r="Q145" s="140"/>
      <c r="R145" s="140"/>
      <c r="S145" s="140"/>
      <c r="T145" s="114" t="n">
        <v>14.4539445928843</v>
      </c>
      <c r="U145" s="114" t="n">
        <f aca="false">J145*T145</f>
        <v>0</v>
      </c>
      <c r="V145" s="114" t="n">
        <v>12.1923780059063</v>
      </c>
      <c r="W145" s="148" t="n">
        <f aca="false">(V145*J145)</f>
        <v>0</v>
      </c>
      <c r="X145" s="149" t="n">
        <f aca="false">ROUND(U145+W145,2)</f>
        <v>0</v>
      </c>
      <c r="Y145" s="116" t="n">
        <v>3789.69</v>
      </c>
      <c r="Z145" s="116" t="n">
        <v>3789.69</v>
      </c>
      <c r="AA145" s="94" t="n">
        <f aca="false">IF((Y145=Z145),0,(Y145-Z145))</f>
        <v>0</v>
      </c>
      <c r="AB145" s="94" t="str">
        <f aca="false">IF((X145=AA145),"OK",(X145-AA145))</f>
        <v>OK</v>
      </c>
      <c r="AC145" s="140" t="n">
        <f aca="false">14.77+0.04+0.04</f>
        <v>14.85</v>
      </c>
      <c r="AD145" s="51"/>
      <c r="AE145" s="140" t="n">
        <v>12.53</v>
      </c>
      <c r="AF145" s="118"/>
      <c r="AG145" s="119" t="n">
        <f aca="false">AE145+AC145</f>
        <v>27.38</v>
      </c>
      <c r="AH145" s="120" t="n">
        <v>27.38</v>
      </c>
    </row>
    <row r="146" s="23" customFormat="true" ht="20.1" hidden="false" customHeight="true" outlineLevel="0" collapsed="false">
      <c r="A146" s="136" t="s">
        <v>368</v>
      </c>
      <c r="B146" s="137" t="s">
        <v>369</v>
      </c>
      <c r="C146" s="138" t="s">
        <v>370</v>
      </c>
      <c r="D146" s="138"/>
      <c r="E146" s="138"/>
      <c r="F146" s="138"/>
      <c r="G146" s="138"/>
      <c r="H146" s="138"/>
      <c r="I146" s="138"/>
      <c r="J146" s="145" t="n">
        <v>9.2</v>
      </c>
      <c r="K146" s="139" t="s">
        <v>69</v>
      </c>
      <c r="L146" s="140"/>
      <c r="M146" s="140"/>
      <c r="N146" s="140"/>
      <c r="O146" s="140"/>
      <c r="P146" s="140"/>
      <c r="Q146" s="140"/>
      <c r="R146" s="140"/>
      <c r="S146" s="140"/>
      <c r="T146" s="114" t="n">
        <v>71.6228260869565</v>
      </c>
      <c r="U146" s="114" t="n">
        <f aca="false">J146*T146</f>
        <v>658.93</v>
      </c>
      <c r="V146" s="114" t="n">
        <v>8.59673913043478</v>
      </c>
      <c r="W146" s="114" t="n">
        <f aca="false">(V146*J146)</f>
        <v>79.09</v>
      </c>
      <c r="X146" s="115" t="n">
        <f aca="false">ROUND(U146+W146,2)</f>
        <v>738.02</v>
      </c>
      <c r="Y146" s="116" t="n">
        <v>738.02</v>
      </c>
      <c r="Z146" s="116" t="n">
        <v>0</v>
      </c>
      <c r="AA146" s="94" t="n">
        <f aca="false">IF((Y146=Z146),0,(Y146-Z146))</f>
        <v>738.02</v>
      </c>
      <c r="AB146" s="94" t="str">
        <f aca="false">IF((X146=AA146),"OK",(X146-AA146))</f>
        <v>OK</v>
      </c>
      <c r="AC146" s="140" t="n">
        <f aca="false">73.57+0.02</f>
        <v>73.59</v>
      </c>
      <c r="AD146" s="51"/>
      <c r="AE146" s="140" t="n">
        <v>8.83</v>
      </c>
      <c r="AF146" s="118"/>
      <c r="AG146" s="119" t="n">
        <f aca="false">AE146+AC146</f>
        <v>82.42</v>
      </c>
      <c r="AH146" s="120" t="n">
        <v>82.42</v>
      </c>
    </row>
    <row r="147" s="23" customFormat="true" ht="30" hidden="false" customHeight="true" outlineLevel="0" collapsed="false">
      <c r="A147" s="136" t="s">
        <v>371</v>
      </c>
      <c r="B147" s="137" t="s">
        <v>372</v>
      </c>
      <c r="C147" s="138" t="s">
        <v>373</v>
      </c>
      <c r="D147" s="138"/>
      <c r="E147" s="138"/>
      <c r="F147" s="138"/>
      <c r="G147" s="138"/>
      <c r="H147" s="138"/>
      <c r="I147" s="138"/>
      <c r="J147" s="145" t="n">
        <v>0</v>
      </c>
      <c r="K147" s="139" t="s">
        <v>69</v>
      </c>
      <c r="L147" s="140"/>
      <c r="M147" s="140"/>
      <c r="N147" s="140"/>
      <c r="O147" s="140"/>
      <c r="P147" s="140"/>
      <c r="Q147" s="140"/>
      <c r="R147" s="140"/>
      <c r="S147" s="140"/>
      <c r="T147" s="114" t="n">
        <v>23.4426339285714</v>
      </c>
      <c r="U147" s="114" t="n">
        <f aca="false">J147*T147</f>
        <v>0</v>
      </c>
      <c r="V147" s="114" t="n">
        <v>11.39375</v>
      </c>
      <c r="W147" s="114" t="n">
        <f aca="false">(V147*J147)</f>
        <v>0</v>
      </c>
      <c r="X147" s="115" t="n">
        <f aca="false">ROUND(U147+W147,2)</f>
        <v>0</v>
      </c>
      <c r="Y147" s="116" t="n">
        <v>1560.67</v>
      </c>
      <c r="Z147" s="116" t="n">
        <v>1560.67</v>
      </c>
      <c r="AA147" s="94" t="n">
        <f aca="false">IF((Y147=Z147),0,(Y147-Z147))</f>
        <v>0</v>
      </c>
      <c r="AB147" s="94" t="str">
        <f aca="false">IF((X147=AA147),"OK",(X147-AA147))</f>
        <v>OK</v>
      </c>
      <c r="AC147" s="140" t="n">
        <f aca="false">24.06+0.02+0.01</f>
        <v>24.09</v>
      </c>
      <c r="AD147" s="51"/>
      <c r="AE147" s="140" t="n">
        <v>11.71</v>
      </c>
      <c r="AF147" s="118"/>
      <c r="AG147" s="119" t="n">
        <f aca="false">AE147+AC147</f>
        <v>35.8</v>
      </c>
      <c r="AH147" s="120" t="n">
        <v>35.8</v>
      </c>
    </row>
    <row r="148" s="23" customFormat="true" ht="15" hidden="false" customHeight="true" outlineLevel="0" collapsed="false">
      <c r="A148" s="136" t="s">
        <v>374</v>
      </c>
      <c r="B148" s="137" t="s">
        <v>375</v>
      </c>
      <c r="C148" s="138" t="s">
        <v>376</v>
      </c>
      <c r="D148" s="138"/>
      <c r="E148" s="138"/>
      <c r="F148" s="138"/>
      <c r="G148" s="138"/>
      <c r="H148" s="138"/>
      <c r="I148" s="138"/>
      <c r="J148" s="145" t="n">
        <v>0</v>
      </c>
      <c r="K148" s="139" t="s">
        <v>69</v>
      </c>
      <c r="L148" s="140"/>
      <c r="M148" s="140"/>
      <c r="N148" s="140"/>
      <c r="O148" s="140"/>
      <c r="P148" s="140"/>
      <c r="Q148" s="140"/>
      <c r="R148" s="140"/>
      <c r="S148" s="140"/>
      <c r="T148" s="148" t="n">
        <v>1.24404761904762</v>
      </c>
      <c r="U148" s="114" t="n">
        <f aca="false">J148*T148</f>
        <v>0</v>
      </c>
      <c r="V148" s="148" t="n">
        <v>4.46428571428571</v>
      </c>
      <c r="W148" s="114" t="n">
        <f aca="false">(V148*J148)</f>
        <v>0</v>
      </c>
      <c r="X148" s="149" t="n">
        <f aca="false">ROUND(U148+W148,2)</f>
        <v>0</v>
      </c>
      <c r="Y148" s="116" t="n">
        <v>9.6</v>
      </c>
      <c r="Z148" s="116" t="n">
        <v>9.6</v>
      </c>
      <c r="AA148" s="94" t="n">
        <f aca="false">IF((Y148=Z148),0,(Y148-Z148))</f>
        <v>0</v>
      </c>
      <c r="AB148" s="94" t="str">
        <f aca="false">IF((X148=AA148),"OK",(X148-AA148))</f>
        <v>OK</v>
      </c>
      <c r="AC148" s="140" t="n">
        <v>1.28</v>
      </c>
      <c r="AD148" s="51"/>
      <c r="AE148" s="140" t="n">
        <v>4.59</v>
      </c>
      <c r="AF148" s="118"/>
      <c r="AG148" s="119" t="n">
        <f aca="false">AE148+AC148</f>
        <v>5.87</v>
      </c>
      <c r="AH148" s="120" t="n">
        <v>5.87</v>
      </c>
    </row>
    <row r="149" s="23" customFormat="true" ht="15" hidden="false" customHeight="true" outlineLevel="0" collapsed="false">
      <c r="A149" s="136" t="s">
        <v>377</v>
      </c>
      <c r="B149" s="137" t="s">
        <v>378</v>
      </c>
      <c r="C149" s="138" t="s">
        <v>379</v>
      </c>
      <c r="D149" s="138"/>
      <c r="E149" s="138"/>
      <c r="F149" s="138"/>
      <c r="G149" s="138"/>
      <c r="H149" s="138"/>
      <c r="I149" s="138"/>
      <c r="J149" s="145" t="n">
        <v>0</v>
      </c>
      <c r="K149" s="139" t="s">
        <v>69</v>
      </c>
      <c r="L149" s="140"/>
      <c r="M149" s="140"/>
      <c r="N149" s="140"/>
      <c r="O149" s="140"/>
      <c r="P149" s="140"/>
      <c r="Q149" s="140"/>
      <c r="R149" s="140"/>
      <c r="S149" s="140"/>
      <c r="T149" s="114" t="n">
        <v>4.40181818181818</v>
      </c>
      <c r="U149" s="114" t="n">
        <f aca="false">J149*T149</f>
        <v>0</v>
      </c>
      <c r="V149" s="114" t="n">
        <v>12.1527272727273</v>
      </c>
      <c r="W149" s="114" t="n">
        <f aca="false">(V149*J149)</f>
        <v>0</v>
      </c>
      <c r="X149" s="115" t="n">
        <f aca="false">ROUND(U149+W149,2)</f>
        <v>0</v>
      </c>
      <c r="Y149" s="116" t="n">
        <v>91.05</v>
      </c>
      <c r="Z149" s="116" t="n">
        <v>91.05</v>
      </c>
      <c r="AA149" s="94" t="n">
        <f aca="false">IF((Y149=Z149),0,(Y149-Z149))</f>
        <v>0</v>
      </c>
      <c r="AB149" s="94" t="str">
        <f aca="false">IF((X149=AA149),"OK",(X149-AA149))</f>
        <v>OK</v>
      </c>
      <c r="AC149" s="140" t="n">
        <f aca="false">4.48+0.04</f>
        <v>4.52</v>
      </c>
      <c r="AD149" s="51"/>
      <c r="AE149" s="140" t="n">
        <v>12.49</v>
      </c>
      <c r="AF149" s="118"/>
      <c r="AG149" s="119" t="n">
        <f aca="false">AE149+AC149</f>
        <v>17.01</v>
      </c>
      <c r="AH149" s="120" t="n">
        <v>17.01</v>
      </c>
    </row>
    <row r="150" s="23" customFormat="true" ht="19.15" hidden="false" customHeight="true" outlineLevel="0" collapsed="false">
      <c r="A150" s="136" t="s">
        <v>380</v>
      </c>
      <c r="B150" s="137" t="s">
        <v>381</v>
      </c>
      <c r="C150" s="138" t="s">
        <v>382</v>
      </c>
      <c r="D150" s="138"/>
      <c r="E150" s="138"/>
      <c r="F150" s="138"/>
      <c r="G150" s="138"/>
      <c r="H150" s="138"/>
      <c r="I150" s="138"/>
      <c r="J150" s="145" t="n">
        <v>0</v>
      </c>
      <c r="K150" s="139" t="s">
        <v>159</v>
      </c>
      <c r="L150" s="140"/>
      <c r="M150" s="140"/>
      <c r="N150" s="140"/>
      <c r="O150" s="140"/>
      <c r="P150" s="140"/>
      <c r="Q150" s="140"/>
      <c r="R150" s="140"/>
      <c r="S150" s="140"/>
      <c r="T150" s="114" t="n">
        <v>1.55022321428571</v>
      </c>
      <c r="U150" s="114" t="n">
        <f aca="false">J150*T150</f>
        <v>0</v>
      </c>
      <c r="V150" s="114" t="n">
        <v>2.58091517857143</v>
      </c>
      <c r="W150" s="114" t="n">
        <f aca="false">(V150*J150)</f>
        <v>0</v>
      </c>
      <c r="X150" s="149" t="n">
        <f aca="false">ROUND(U150+W150,2)</f>
        <v>0</v>
      </c>
      <c r="Y150" s="116" t="n">
        <v>74.02</v>
      </c>
      <c r="Z150" s="116" t="n">
        <v>74.02</v>
      </c>
      <c r="AA150" s="94" t="n">
        <f aca="false">IF((Y150=Z150),0,(Y150-Z150))</f>
        <v>0</v>
      </c>
      <c r="AB150" s="94" t="str">
        <f aca="false">IF((X150=AA150),"OK",(X150-AA150))</f>
        <v>OK</v>
      </c>
      <c r="AC150" s="140" t="n">
        <v>1.59</v>
      </c>
      <c r="AD150" s="51"/>
      <c r="AE150" s="140" t="n">
        <v>2.65</v>
      </c>
      <c r="AF150" s="118"/>
      <c r="AG150" s="119" t="n">
        <f aca="false">AE150+AC150</f>
        <v>4.24</v>
      </c>
      <c r="AH150" s="120" t="n">
        <v>4.24</v>
      </c>
    </row>
    <row r="151" s="23" customFormat="true" ht="30" hidden="false" customHeight="true" outlineLevel="0" collapsed="false">
      <c r="A151" s="136" t="s">
        <v>383</v>
      </c>
      <c r="B151" s="137" t="s">
        <v>384</v>
      </c>
      <c r="C151" s="138" t="s">
        <v>385</v>
      </c>
      <c r="D151" s="138"/>
      <c r="E151" s="138"/>
      <c r="F151" s="138"/>
      <c r="G151" s="138"/>
      <c r="H151" s="138"/>
      <c r="I151" s="138"/>
      <c r="J151" s="145" t="n">
        <v>4</v>
      </c>
      <c r="K151" s="139" t="s">
        <v>132</v>
      </c>
      <c r="L151" s="140"/>
      <c r="M151" s="140"/>
      <c r="N151" s="140"/>
      <c r="O151" s="140"/>
      <c r="P151" s="140"/>
      <c r="Q151" s="140"/>
      <c r="R151" s="140"/>
      <c r="S151" s="140"/>
      <c r="T151" s="114" t="n">
        <v>430.9875</v>
      </c>
      <c r="U151" s="114" t="n">
        <f aca="false">J151*T151</f>
        <v>1723.95</v>
      </c>
      <c r="V151" s="114" t="n">
        <v>113.25</v>
      </c>
      <c r="W151" s="114" t="n">
        <f aca="false">(V151*J151)</f>
        <v>453</v>
      </c>
      <c r="X151" s="149" t="n">
        <f aca="false">ROUND(U151+W151,2)</f>
        <v>2176.95</v>
      </c>
      <c r="Y151" s="116" t="n">
        <v>2176.96</v>
      </c>
      <c r="Z151" s="116" t="n">
        <v>0</v>
      </c>
      <c r="AA151" s="94" t="n">
        <f aca="false">IF((Y151=Z151),0,(Y151-Z151))</f>
        <v>2176.96</v>
      </c>
      <c r="AB151" s="143" t="n">
        <f aca="false">IF((X151=AA151),"OK",(X151-AA151))</f>
        <v>-0.0100000000002183</v>
      </c>
      <c r="AC151" s="140" t="n">
        <f aca="false">442.45+0.39</f>
        <v>442.84</v>
      </c>
      <c r="AD151" s="51"/>
      <c r="AE151" s="140" t="n">
        <v>116.36</v>
      </c>
      <c r="AF151" s="118"/>
      <c r="AG151" s="119" t="n">
        <f aca="false">AE151+AC151</f>
        <v>559.2</v>
      </c>
      <c r="AH151" s="120" t="n">
        <v>559.2</v>
      </c>
    </row>
    <row r="152" s="23" customFormat="true" ht="12.75" hidden="false" customHeight="true" outlineLevel="0" collapsed="false">
      <c r="A152" s="136" t="s">
        <v>386</v>
      </c>
      <c r="B152" s="137" t="s">
        <v>387</v>
      </c>
      <c r="C152" s="138" t="s">
        <v>388</v>
      </c>
      <c r="D152" s="138"/>
      <c r="E152" s="138"/>
      <c r="F152" s="138"/>
      <c r="G152" s="138"/>
      <c r="H152" s="138"/>
      <c r="I152" s="138"/>
      <c r="J152" s="145" t="n">
        <v>0</v>
      </c>
      <c r="K152" s="139" t="s">
        <v>69</v>
      </c>
      <c r="L152" s="140"/>
      <c r="M152" s="140"/>
      <c r="N152" s="140"/>
      <c r="O152" s="140"/>
      <c r="P152" s="140"/>
      <c r="Q152" s="140"/>
      <c r="R152" s="140"/>
      <c r="S152" s="140"/>
      <c r="T152" s="114" t="n">
        <v>741.375992063492</v>
      </c>
      <c r="U152" s="114" t="n">
        <f aca="false">J152*T152</f>
        <v>0</v>
      </c>
      <c r="V152" s="114" t="n">
        <v>39.422619047619</v>
      </c>
      <c r="W152" s="114" t="n">
        <f aca="false">(V152*J152)</f>
        <v>0</v>
      </c>
      <c r="X152" s="115" t="n">
        <f aca="false">ROUND(U152+W152,2)</f>
        <v>0</v>
      </c>
      <c r="Y152" s="116" t="n">
        <v>7870.45</v>
      </c>
      <c r="Z152" s="116" t="n">
        <v>7870.45</v>
      </c>
      <c r="AA152" s="94" t="n">
        <f aca="false">IF((Y152=Z152),0,(Y152-Z152))</f>
        <v>0</v>
      </c>
      <c r="AB152" s="94" t="str">
        <f aca="false">IF((X152=AA152),"OK",(X152-AA152))</f>
        <v>OK</v>
      </c>
      <c r="AC152" s="140" t="n">
        <f aca="false">761.61+0.15</f>
        <v>761.76</v>
      </c>
      <c r="AD152" s="51"/>
      <c r="AE152" s="140" t="n">
        <v>40.51</v>
      </c>
      <c r="AF152" s="118"/>
      <c r="AG152" s="119" t="n">
        <f aca="false">AE152+AC152</f>
        <v>802.27</v>
      </c>
      <c r="AH152" s="120" t="n">
        <v>802.27</v>
      </c>
    </row>
    <row r="153" s="23" customFormat="true" ht="12.75" hidden="false" customHeight="true" outlineLevel="0" collapsed="false">
      <c r="A153" s="136" t="s">
        <v>389</v>
      </c>
      <c r="B153" s="137" t="s">
        <v>390</v>
      </c>
      <c r="C153" s="138" t="s">
        <v>391</v>
      </c>
      <c r="D153" s="138"/>
      <c r="E153" s="138"/>
      <c r="F153" s="138"/>
      <c r="G153" s="138"/>
      <c r="H153" s="138"/>
      <c r="I153" s="138"/>
      <c r="J153" s="145" t="n">
        <f aca="false">2.7-1.7</f>
        <v>1</v>
      </c>
      <c r="K153" s="139" t="s">
        <v>69</v>
      </c>
      <c r="L153" s="140"/>
      <c r="M153" s="140"/>
      <c r="N153" s="140"/>
      <c r="O153" s="140"/>
      <c r="P153" s="140"/>
      <c r="Q153" s="140"/>
      <c r="R153" s="140"/>
      <c r="S153" s="140"/>
      <c r="T153" s="114" t="n">
        <v>353.222222222222</v>
      </c>
      <c r="U153" s="114" t="n">
        <f aca="false">J153*T153</f>
        <v>353.222222222222</v>
      </c>
      <c r="V153" s="114" t="n">
        <v>84.6296296296296</v>
      </c>
      <c r="W153" s="114" t="n">
        <f aca="false">(V153*J153)</f>
        <v>84.6296296296296</v>
      </c>
      <c r="X153" s="115" t="n">
        <f aca="false">ROUND(U153+W153,2)</f>
        <v>437.85</v>
      </c>
      <c r="Y153" s="116" t="n">
        <v>1182.2</v>
      </c>
      <c r="Z153" s="116" t="n">
        <v>744.31</v>
      </c>
      <c r="AA153" s="94" t="n">
        <f aca="false">IF((Y153=Z153),0,(Y153-Z153))</f>
        <v>437.89</v>
      </c>
      <c r="AB153" s="143" t="n">
        <f aca="false">IF((X153=AA153),"OK",(X153-AA153))</f>
        <v>-0.0400000000000773</v>
      </c>
      <c r="AC153" s="140" t="n">
        <f aca="false">362.61+0.32</f>
        <v>362.93</v>
      </c>
      <c r="AD153" s="51"/>
      <c r="AE153" s="140" t="n">
        <v>86.96</v>
      </c>
      <c r="AF153" s="118"/>
      <c r="AG153" s="119" t="n">
        <f aca="false">AE153+AC153</f>
        <v>449.89</v>
      </c>
      <c r="AH153" s="120" t="n">
        <v>449.89</v>
      </c>
    </row>
    <row r="154" s="23" customFormat="true" ht="20.1" hidden="false" customHeight="true" outlineLevel="0" collapsed="false">
      <c r="A154" s="136" t="s">
        <v>392</v>
      </c>
      <c r="B154" s="137" t="s">
        <v>393</v>
      </c>
      <c r="C154" s="138" t="s">
        <v>394</v>
      </c>
      <c r="D154" s="138"/>
      <c r="E154" s="138"/>
      <c r="F154" s="138"/>
      <c r="G154" s="138"/>
      <c r="H154" s="138"/>
      <c r="I154" s="138"/>
      <c r="J154" s="145" t="n">
        <v>6.2</v>
      </c>
      <c r="K154" s="139" t="s">
        <v>69</v>
      </c>
      <c r="L154" s="140"/>
      <c r="M154" s="140"/>
      <c r="N154" s="140"/>
      <c r="O154" s="140"/>
      <c r="P154" s="140"/>
      <c r="Q154" s="140"/>
      <c r="R154" s="140"/>
      <c r="S154" s="140"/>
      <c r="T154" s="114" t="n">
        <v>355.93064516129</v>
      </c>
      <c r="U154" s="114" t="n">
        <f aca="false">J154*T154</f>
        <v>2206.77</v>
      </c>
      <c r="V154" s="114" t="n">
        <v>31.5209677419355</v>
      </c>
      <c r="W154" s="114" t="n">
        <f aca="false">(V154*J154)</f>
        <v>195.43</v>
      </c>
      <c r="X154" s="115" t="n">
        <f aca="false">ROUND(U154+W154,2)</f>
        <v>2402.2</v>
      </c>
      <c r="Y154" s="116" t="n">
        <v>2402.2</v>
      </c>
      <c r="Z154" s="116" t="n">
        <v>0</v>
      </c>
      <c r="AA154" s="94" t="n">
        <f aca="false">IF((Y154=Z154),0,(Y154-Z154))</f>
        <v>2402.2</v>
      </c>
      <c r="AB154" s="94" t="str">
        <f aca="false">IF((X154=AA154),"OK",(X154-AA154))</f>
        <v>OK</v>
      </c>
      <c r="AC154" s="140" t="n">
        <f aca="false">365.61+0.11</f>
        <v>365.72</v>
      </c>
      <c r="AD154" s="51"/>
      <c r="AE154" s="140" t="n">
        <v>32.39</v>
      </c>
      <c r="AF154" s="118"/>
      <c r="AG154" s="119" t="n">
        <f aca="false">AE154+AC154</f>
        <v>398.11</v>
      </c>
      <c r="AH154" s="120" t="n">
        <v>398.11</v>
      </c>
    </row>
    <row r="155" s="23" customFormat="true" ht="12.75" hidden="false" customHeight="false" outlineLevel="0" collapsed="false">
      <c r="A155" s="154" t="n">
        <v>11</v>
      </c>
      <c r="B155" s="97" t="s">
        <v>395</v>
      </c>
      <c r="C155" s="97"/>
      <c r="D155" s="97"/>
      <c r="E155" s="97"/>
      <c r="F155" s="97"/>
      <c r="G155" s="97"/>
      <c r="H155" s="97"/>
      <c r="I155" s="97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122"/>
      <c r="U155" s="100" t="n">
        <f aca="false">SUM(U156:U157)</f>
        <v>773.13</v>
      </c>
      <c r="V155" s="122"/>
      <c r="W155" s="100" t="n">
        <f aca="false">SUM(W156:W157)</f>
        <v>160.5</v>
      </c>
      <c r="X155" s="101" t="n">
        <f aca="false">SUM(X156:X157)</f>
        <v>933.63</v>
      </c>
      <c r="Y155" s="102"/>
      <c r="Z155" s="102"/>
      <c r="AA155" s="102"/>
      <c r="AB155" s="102"/>
      <c r="AC155" s="104" t="s">
        <v>62</v>
      </c>
      <c r="AD155" s="103"/>
      <c r="AE155" s="104" t="s">
        <v>63</v>
      </c>
      <c r="AF155" s="105"/>
      <c r="AG155" s="106" t="s">
        <v>64</v>
      </c>
      <c r="AH155" s="107" t="s">
        <v>65</v>
      </c>
    </row>
    <row r="156" s="23" customFormat="true" ht="12.75" hidden="false" customHeight="false" outlineLevel="0" collapsed="false">
      <c r="A156" s="208" t="s">
        <v>396</v>
      </c>
      <c r="B156" s="137" t="s">
        <v>397</v>
      </c>
      <c r="C156" s="137" t="s">
        <v>398</v>
      </c>
      <c r="D156" s="137"/>
      <c r="E156" s="137"/>
      <c r="F156" s="137"/>
      <c r="G156" s="137"/>
      <c r="H156" s="137"/>
      <c r="I156" s="137"/>
      <c r="J156" s="152" t="n">
        <v>1</v>
      </c>
      <c r="K156" s="152" t="s">
        <v>132</v>
      </c>
      <c r="L156" s="152"/>
      <c r="M156" s="152"/>
      <c r="N156" s="152"/>
      <c r="O156" s="152"/>
      <c r="P156" s="152"/>
      <c r="Q156" s="152"/>
      <c r="R156" s="152"/>
      <c r="S156" s="152"/>
      <c r="T156" s="114" t="n">
        <v>158.9</v>
      </c>
      <c r="U156" s="114" t="n">
        <f aca="false">(J156*T156)</f>
        <v>158.9</v>
      </c>
      <c r="V156" s="114" t="n">
        <v>6.93</v>
      </c>
      <c r="W156" s="114" t="n">
        <f aca="false">(V156*J156)</f>
        <v>6.93</v>
      </c>
      <c r="X156" s="149" t="n">
        <f aca="false">(U156+W156)</f>
        <v>165.83</v>
      </c>
      <c r="Y156" s="116" t="n">
        <v>165.82</v>
      </c>
      <c r="Z156" s="116" t="n">
        <v>0</v>
      </c>
      <c r="AA156" s="94" t="n">
        <f aca="false">IF((Y156=Z156),0,(Y156-Z156))</f>
        <v>165.82</v>
      </c>
      <c r="AB156" s="143" t="n">
        <f aca="false">IF((X156=AA156),"OK",(X156-AA156))</f>
        <v>0.0100000000000193</v>
      </c>
      <c r="AC156" s="153" t="n">
        <v>163.27</v>
      </c>
      <c r="AD156" s="153"/>
      <c r="AE156" s="153" t="n">
        <v>7.12</v>
      </c>
      <c r="AF156" s="209"/>
      <c r="AG156" s="119" t="n">
        <f aca="false">AE156+AC156</f>
        <v>170.39</v>
      </c>
      <c r="AH156" s="120" t="n">
        <v>170.39</v>
      </c>
    </row>
    <row r="157" s="166" customFormat="true" ht="13.5" hidden="false" customHeight="false" outlineLevel="0" collapsed="false">
      <c r="A157" s="210" t="s">
        <v>399</v>
      </c>
      <c r="B157" s="211" t="s">
        <v>400</v>
      </c>
      <c r="C157" s="212" t="s">
        <v>401</v>
      </c>
      <c r="D157" s="212"/>
      <c r="E157" s="212"/>
      <c r="F157" s="212"/>
      <c r="G157" s="212"/>
      <c r="H157" s="212"/>
      <c r="I157" s="212"/>
      <c r="J157" s="213" t="n">
        <v>5</v>
      </c>
      <c r="K157" s="213" t="s">
        <v>132</v>
      </c>
      <c r="L157" s="213"/>
      <c r="M157" s="213"/>
      <c r="N157" s="213"/>
      <c r="O157" s="213"/>
      <c r="P157" s="213"/>
      <c r="Q157" s="213"/>
      <c r="R157" s="213"/>
      <c r="S157" s="213"/>
      <c r="T157" s="214" t="n">
        <v>122.846</v>
      </c>
      <c r="U157" s="214" t="n">
        <f aca="false">(J157*T157)</f>
        <v>614.23</v>
      </c>
      <c r="V157" s="214" t="n">
        <v>30.714</v>
      </c>
      <c r="W157" s="214" t="n">
        <f aca="false">(V157*J157)</f>
        <v>153.57</v>
      </c>
      <c r="X157" s="215" t="n">
        <f aca="false">ROUND(U157+W157,2)</f>
        <v>767.8</v>
      </c>
      <c r="Y157" s="116" t="n">
        <v>767.8</v>
      </c>
      <c r="Z157" s="116" t="n">
        <v>0</v>
      </c>
      <c r="AA157" s="94" t="n">
        <f aca="false">IF((Y157=Z157),0,(Y157-Z157))</f>
        <v>767.8</v>
      </c>
      <c r="AB157" s="94" t="str">
        <f aca="false">IF((X157=AA157),"OK",(X157-AA157))</f>
        <v>OK</v>
      </c>
      <c r="AC157" s="216" t="n">
        <f aca="false">157.78*0.8</f>
        <v>126.224</v>
      </c>
      <c r="AD157" s="216"/>
      <c r="AE157" s="216" t="n">
        <f aca="false">157.78*0.2</f>
        <v>31.556</v>
      </c>
      <c r="AF157" s="217"/>
      <c r="AG157" s="164" t="n">
        <f aca="false">AE157+AC157</f>
        <v>157.78</v>
      </c>
      <c r="AH157" s="165" t="n">
        <v>157.78</v>
      </c>
    </row>
    <row r="158" customFormat="false" ht="13.5" hidden="false" customHeight="false" outlineLevel="0" collapsed="false">
      <c r="A158" s="218"/>
      <c r="B158" s="219"/>
      <c r="C158" s="220" t="s">
        <v>402</v>
      </c>
      <c r="D158" s="221"/>
      <c r="E158" s="221"/>
      <c r="F158" s="221"/>
      <c r="G158" s="221"/>
      <c r="H158" s="221"/>
      <c r="I158" s="221"/>
      <c r="J158" s="222"/>
      <c r="K158" s="223"/>
      <c r="L158" s="222"/>
      <c r="M158" s="222"/>
      <c r="N158" s="222"/>
      <c r="O158" s="222"/>
      <c r="P158" s="222"/>
      <c r="Q158" s="224"/>
      <c r="R158" s="224"/>
      <c r="S158" s="224"/>
      <c r="T158" s="225"/>
      <c r="U158" s="226" t="n">
        <f aca="false">U26+U29+U50+U83+U110+U132+U141+U155+U40+U72+U76</f>
        <v>385160.550985821</v>
      </c>
      <c r="V158" s="226"/>
      <c r="W158" s="226" t="n">
        <f aca="false">W26+W29+W50+W83+W110+W132+W141+W155+W40+W72+W76</f>
        <v>101843.50692144</v>
      </c>
      <c r="X158" s="226" t="n">
        <f aca="false">X26+X29+X50+X83+X110+X132+X141+X155+X40+X72+X76</f>
        <v>487004.057907261</v>
      </c>
      <c r="Y158" s="130" t="n">
        <f aca="false">SUM(Y26:Y157)</f>
        <v>593884.28</v>
      </c>
      <c r="Z158" s="130" t="n">
        <f aca="false">SUM(Z26:Z157)</f>
        <v>106880.57</v>
      </c>
      <c r="AA158" s="130" t="n">
        <f aca="false">SUM(AA26:AA157)</f>
        <v>487003.71</v>
      </c>
      <c r="AB158" s="130" t="n">
        <f aca="false">SUM(AB26:AB157)</f>
        <v>0.349999999997493</v>
      </c>
      <c r="AC158" s="51"/>
      <c r="AD158" s="51"/>
      <c r="AE158" s="51"/>
      <c r="AF158" s="22"/>
      <c r="AG158" s="23"/>
      <c r="AH158" s="22"/>
      <c r="AI158" s="23"/>
      <c r="AJ158" s="23"/>
    </row>
    <row r="159" customFormat="false" ht="12.75" hidden="false" customHeight="false" outlineLevel="0" collapsed="false">
      <c r="A159" s="227"/>
      <c r="B159" s="228"/>
      <c r="C159" s="229"/>
      <c r="D159" s="229"/>
      <c r="E159" s="229"/>
      <c r="F159" s="229"/>
      <c r="G159" s="229"/>
      <c r="H159" s="229"/>
      <c r="I159" s="229"/>
      <c r="J159" s="230"/>
      <c r="K159" s="231"/>
      <c r="L159" s="232"/>
      <c r="M159" s="232"/>
      <c r="N159" s="232"/>
      <c r="O159" s="232"/>
      <c r="P159" s="232"/>
      <c r="Q159" s="233"/>
      <c r="R159" s="234"/>
      <c r="S159" s="234"/>
      <c r="T159" s="229"/>
      <c r="U159" s="229"/>
      <c r="V159" s="229"/>
      <c r="W159" s="229"/>
      <c r="X159" s="235"/>
      <c r="Y159" s="15"/>
      <c r="Z159" s="15"/>
      <c r="AA159" s="15"/>
      <c r="AF159" s="22"/>
      <c r="AG159" s="23"/>
      <c r="AH159" s="22"/>
      <c r="AI159" s="23"/>
      <c r="AJ159" s="23"/>
    </row>
    <row r="160" customFormat="false" ht="12.75" hidden="false" customHeight="false" outlineLevel="0" collapsed="false">
      <c r="A160" s="12" t="s">
        <v>403</v>
      </c>
      <c r="B160" s="12"/>
      <c r="C160" s="12"/>
      <c r="D160" s="12"/>
      <c r="E160" s="12"/>
      <c r="F160" s="12"/>
      <c r="G160" s="236" t="n">
        <f aca="false">W158</f>
        <v>101843.50692144</v>
      </c>
      <c r="H160" s="236"/>
      <c r="I160" s="237" t="e">
        <f aca="false">Extenso_Valor(G160)</f>
        <v>#VALUE!</v>
      </c>
      <c r="J160" s="238"/>
      <c r="K160" s="239"/>
      <c r="L160" s="240"/>
      <c r="M160" s="240"/>
      <c r="N160" s="240"/>
      <c r="O160" s="240"/>
      <c r="P160" s="240"/>
      <c r="Q160" s="241"/>
      <c r="R160" s="242"/>
      <c r="S160" s="242"/>
      <c r="T160" s="243"/>
      <c r="U160" s="243"/>
      <c r="V160" s="53"/>
      <c r="W160" s="53"/>
      <c r="X160" s="244"/>
      <c r="Y160" s="53"/>
      <c r="Z160" s="53"/>
      <c r="AA160" s="53"/>
      <c r="AB160" s="2"/>
      <c r="AC160" s="2"/>
      <c r="AD160" s="2"/>
      <c r="AE160" s="2"/>
      <c r="AF160" s="23"/>
      <c r="AG160" s="23"/>
      <c r="AH160" s="22"/>
      <c r="AI160" s="23"/>
      <c r="AJ160" s="23"/>
    </row>
    <row r="161" customFormat="false" ht="12.75" hidden="false" customHeight="false" outlineLevel="0" collapsed="false">
      <c r="A161" s="12" t="s">
        <v>404</v>
      </c>
      <c r="B161" s="12"/>
      <c r="C161" s="12"/>
      <c r="D161" s="12"/>
      <c r="E161" s="12"/>
      <c r="F161" s="12"/>
      <c r="G161" s="236" t="n">
        <f aca="false">U158</f>
        <v>385160.550985821</v>
      </c>
      <c r="H161" s="236"/>
      <c r="I161" s="237" t="e">
        <f aca="false">Extenso_Valor(G161)</f>
        <v>#VALUE!</v>
      </c>
      <c r="J161" s="238"/>
      <c r="K161" s="239"/>
      <c r="L161" s="240"/>
      <c r="M161" s="240"/>
      <c r="N161" s="240"/>
      <c r="O161" s="240"/>
      <c r="P161" s="240"/>
      <c r="Q161" s="241"/>
      <c r="R161" s="242"/>
      <c r="S161" s="242"/>
      <c r="T161" s="243"/>
      <c r="U161" s="243"/>
      <c r="V161" s="53"/>
      <c r="W161" s="53"/>
      <c r="X161" s="244"/>
      <c r="Y161" s="53"/>
      <c r="Z161" s="53"/>
      <c r="AA161" s="53"/>
      <c r="AB161" s="2"/>
      <c r="AC161" s="2"/>
      <c r="AD161" s="2"/>
      <c r="AE161" s="2"/>
      <c r="AF161" s="23"/>
      <c r="AG161" s="23"/>
      <c r="AH161" s="22"/>
      <c r="AI161" s="23"/>
      <c r="AJ161" s="23"/>
    </row>
    <row r="162" customFormat="false" ht="13.5" hidden="false" customHeight="false" outlineLevel="0" collapsed="false">
      <c r="A162" s="245" t="s">
        <v>405</v>
      </c>
      <c r="B162" s="245"/>
      <c r="C162" s="245"/>
      <c r="D162" s="245"/>
      <c r="E162" s="245"/>
      <c r="F162" s="245"/>
      <c r="G162" s="246" t="n">
        <f aca="false">X158</f>
        <v>487004.057907261</v>
      </c>
      <c r="H162" s="246"/>
      <c r="I162" s="247" t="e">
        <f aca="false">Extenso_Valor(G162)</f>
        <v>#VALUE!</v>
      </c>
      <c r="J162" s="248"/>
      <c r="K162" s="249"/>
      <c r="L162" s="250"/>
      <c r="M162" s="250"/>
      <c r="N162" s="250"/>
      <c r="O162" s="250"/>
      <c r="P162" s="250"/>
      <c r="Q162" s="251"/>
      <c r="R162" s="252"/>
      <c r="S162" s="252"/>
      <c r="T162" s="253"/>
      <c r="U162" s="253"/>
      <c r="V162" s="29"/>
      <c r="W162" s="29"/>
      <c r="X162" s="254"/>
      <c r="Y162" s="53"/>
      <c r="Z162" s="53"/>
      <c r="AA162" s="53"/>
      <c r="AB162" s="2"/>
      <c r="AC162" s="255"/>
      <c r="AD162" s="2"/>
      <c r="AE162" s="2"/>
      <c r="AF162" s="23"/>
      <c r="AG162" s="23"/>
      <c r="AH162" s="22"/>
      <c r="AI162" s="23"/>
      <c r="AJ162" s="23"/>
    </row>
    <row r="163" customFormat="false" ht="12.75" hidden="false" customHeight="false" outlineLevel="0" collapsed="false">
      <c r="A163" s="39"/>
      <c r="B163" s="39"/>
      <c r="C163" s="15"/>
      <c r="D163" s="15"/>
      <c r="E163" s="15"/>
      <c r="F163" s="15"/>
      <c r="G163" s="15"/>
      <c r="H163" s="15"/>
      <c r="I163" s="15"/>
      <c r="J163" s="16"/>
      <c r="K163" s="41"/>
      <c r="L163" s="42"/>
      <c r="M163" s="42"/>
      <c r="N163" s="42"/>
      <c r="O163" s="42"/>
      <c r="P163" s="42"/>
      <c r="Q163" s="43"/>
      <c r="R163" s="45"/>
      <c r="S163" s="45"/>
      <c r="T163" s="15"/>
      <c r="U163" s="54"/>
      <c r="V163" s="54"/>
      <c r="W163" s="54"/>
      <c r="X163" s="54"/>
      <c r="Y163" s="54"/>
      <c r="Z163" s="54"/>
      <c r="AA163" s="54"/>
      <c r="AB163" s="15"/>
      <c r="AC163" s="2"/>
      <c r="AD163" s="2"/>
      <c r="AE163" s="2"/>
      <c r="AF163" s="23"/>
      <c r="AG163" s="23"/>
      <c r="AH163" s="22"/>
      <c r="AI163" s="23"/>
      <c r="AJ163" s="23"/>
    </row>
    <row r="164" customFormat="false" ht="12.75" hidden="false" customHeight="false" outlineLevel="0" collapsed="false">
      <c r="A164" s="39"/>
      <c r="B164" s="39"/>
      <c r="C164" s="15"/>
      <c r="D164" s="15"/>
      <c r="E164" s="15"/>
      <c r="F164" s="15"/>
      <c r="G164" s="15"/>
      <c r="H164" s="15"/>
      <c r="I164" s="15"/>
      <c r="J164" s="16"/>
      <c r="K164" s="41"/>
      <c r="L164" s="42"/>
      <c r="M164" s="42"/>
      <c r="N164" s="42"/>
      <c r="O164" s="42"/>
      <c r="P164" s="42"/>
      <c r="Q164" s="43"/>
      <c r="R164" s="45"/>
      <c r="S164" s="45"/>
      <c r="T164" s="15"/>
      <c r="U164" s="54"/>
      <c r="V164" s="54"/>
      <c r="W164" s="54"/>
      <c r="X164" s="54"/>
      <c r="Y164" s="54"/>
      <c r="Z164" s="54"/>
      <c r="AA164" s="54"/>
      <c r="AB164" s="15"/>
      <c r="AC164" s="2"/>
      <c r="AD164" s="2"/>
      <c r="AE164" s="2"/>
      <c r="AF164" s="23"/>
      <c r="AG164" s="23"/>
      <c r="AH164" s="22"/>
      <c r="AI164" s="23"/>
      <c r="AJ164" s="23"/>
    </row>
    <row r="165" customFormat="false" ht="12.75" hidden="false" customHeight="false" outlineLevel="0" collapsed="false">
      <c r="A165" s="39"/>
      <c r="B165" s="39"/>
      <c r="C165" s="15"/>
      <c r="D165" s="15"/>
      <c r="E165" s="15"/>
      <c r="F165" s="15"/>
      <c r="G165" s="15"/>
      <c r="H165" s="15"/>
      <c r="I165" s="15"/>
      <c r="J165" s="16"/>
      <c r="K165" s="41"/>
      <c r="L165" s="42"/>
      <c r="M165" s="42"/>
      <c r="N165" s="42"/>
      <c r="O165" s="42"/>
      <c r="P165" s="42"/>
      <c r="Q165" s="43"/>
      <c r="R165" s="45"/>
      <c r="S165" s="45"/>
      <c r="T165" s="15"/>
      <c r="U165" s="54"/>
      <c r="V165" s="54"/>
      <c r="W165" s="54"/>
      <c r="X165" s="54"/>
      <c r="Y165" s="54"/>
      <c r="Z165" s="54"/>
      <c r="AA165" s="54"/>
      <c r="AB165" s="15"/>
      <c r="AC165" s="2"/>
      <c r="AD165" s="2"/>
      <c r="AE165" s="2"/>
      <c r="AF165" s="23"/>
      <c r="AG165" s="23"/>
      <c r="AH165" s="22"/>
      <c r="AI165" s="23"/>
      <c r="AJ165" s="23"/>
    </row>
    <row r="166" customFormat="false" ht="12.75" hidden="false" customHeight="false" outlineLevel="0" collapsed="false">
      <c r="A166" s="39"/>
      <c r="B166" s="39"/>
      <c r="C166" s="15"/>
      <c r="D166" s="15"/>
      <c r="E166" s="15"/>
      <c r="F166" s="15"/>
      <c r="G166" s="15"/>
      <c r="H166" s="15"/>
      <c r="I166" s="15"/>
      <c r="J166" s="16"/>
      <c r="K166" s="41"/>
      <c r="L166" s="42"/>
      <c r="M166" s="42"/>
      <c r="N166" s="42"/>
      <c r="O166" s="42"/>
      <c r="P166" s="42"/>
      <c r="Q166" s="43"/>
      <c r="R166" s="45"/>
      <c r="S166" s="45"/>
      <c r="T166" s="15"/>
      <c r="U166" s="54"/>
      <c r="V166" s="54"/>
      <c r="W166" s="54"/>
      <c r="X166" s="54"/>
      <c r="Y166" s="54"/>
      <c r="Z166" s="54"/>
      <c r="AA166" s="54"/>
      <c r="AB166" s="15"/>
      <c r="AC166" s="2"/>
      <c r="AD166" s="2"/>
      <c r="AE166" s="2"/>
      <c r="AF166" s="23"/>
      <c r="AG166" s="23"/>
      <c r="AH166" s="22"/>
      <c r="AI166" s="23"/>
      <c r="AJ166" s="23"/>
    </row>
    <row r="167" customFormat="false" ht="13.5" hidden="false" customHeight="false" outlineLevel="0" collapsed="false">
      <c r="A167" s="39"/>
      <c r="B167" s="39"/>
      <c r="C167" s="15"/>
      <c r="D167" s="15"/>
      <c r="E167" s="15"/>
      <c r="F167" s="15"/>
      <c r="G167" s="15"/>
      <c r="H167" s="15"/>
      <c r="I167" s="15"/>
      <c r="J167" s="16"/>
      <c r="K167" s="41"/>
      <c r="L167" s="42"/>
      <c r="M167" s="42"/>
      <c r="N167" s="42"/>
      <c r="O167" s="42"/>
      <c r="P167" s="42"/>
      <c r="Q167" s="43"/>
      <c r="R167" s="45"/>
      <c r="S167" s="45"/>
      <c r="T167" s="15"/>
      <c r="U167" s="54"/>
      <c r="V167" s="54"/>
      <c r="W167" s="54"/>
      <c r="X167" s="54"/>
      <c r="Y167" s="54"/>
      <c r="Z167" s="54"/>
      <c r="AA167" s="54"/>
      <c r="AB167" s="15"/>
      <c r="AC167" s="2"/>
      <c r="AD167" s="2"/>
      <c r="AE167" s="2"/>
      <c r="AF167" s="23"/>
      <c r="AG167" s="23"/>
      <c r="AH167" s="22"/>
      <c r="AI167" s="23"/>
      <c r="AJ167" s="23"/>
    </row>
    <row r="168" customFormat="false" ht="12.75" hidden="false" customHeight="false" outlineLevel="0" collapsed="false">
      <c r="A168" s="227"/>
      <c r="B168" s="228"/>
      <c r="C168" s="229"/>
      <c r="D168" s="229"/>
      <c r="E168" s="229"/>
      <c r="F168" s="229"/>
      <c r="G168" s="229"/>
      <c r="H168" s="229"/>
      <c r="I168" s="229"/>
      <c r="J168" s="230"/>
      <c r="K168" s="231"/>
      <c r="L168" s="232"/>
      <c r="M168" s="232"/>
      <c r="N168" s="232"/>
      <c r="O168" s="232"/>
      <c r="P168" s="232"/>
      <c r="Q168" s="233"/>
      <c r="R168" s="234"/>
      <c r="S168" s="234"/>
      <c r="T168" s="229"/>
      <c r="U168" s="256"/>
      <c r="V168" s="256"/>
      <c r="W168" s="256"/>
      <c r="X168" s="257"/>
      <c r="Y168" s="54"/>
      <c r="Z168" s="54"/>
      <c r="AA168" s="54"/>
      <c r="AB168" s="15"/>
      <c r="AC168" s="2"/>
      <c r="AD168" s="2"/>
      <c r="AE168" s="2"/>
      <c r="AF168" s="23"/>
      <c r="AG168" s="23"/>
      <c r="AH168" s="22"/>
      <c r="AI168" s="23"/>
      <c r="AJ168" s="23"/>
    </row>
    <row r="169" customFormat="false" ht="12.75" hidden="false" customHeight="false" outlineLevel="0" collapsed="false">
      <c r="A169" s="258" t="s">
        <v>406</v>
      </c>
      <c r="B169" s="258"/>
      <c r="C169" s="258"/>
      <c r="D169" s="258"/>
      <c r="E169" s="258"/>
      <c r="F169" s="258"/>
      <c r="G169" s="258"/>
      <c r="H169" s="258"/>
      <c r="I169" s="258"/>
      <c r="J169" s="258"/>
      <c r="K169" s="258"/>
      <c r="L169" s="258"/>
      <c r="M169" s="258"/>
      <c r="N169" s="258"/>
      <c r="O169" s="258"/>
      <c r="P169" s="258"/>
      <c r="Q169" s="258"/>
      <c r="R169" s="258"/>
      <c r="S169" s="258"/>
      <c r="T169" s="258"/>
      <c r="U169" s="258"/>
      <c r="V169" s="258"/>
      <c r="W169" s="258"/>
      <c r="X169" s="258"/>
      <c r="Y169" s="259"/>
      <c r="Z169" s="259"/>
      <c r="AA169" s="259"/>
      <c r="AB169" s="2"/>
      <c r="AC169" s="2"/>
      <c r="AD169" s="2"/>
      <c r="AE169" s="2"/>
      <c r="AF169" s="23"/>
      <c r="AG169" s="23"/>
      <c r="AH169" s="22"/>
      <c r="AI169" s="23"/>
      <c r="AJ169" s="23"/>
    </row>
    <row r="170" customFormat="false" ht="12.75" hidden="false" customHeight="false" outlineLevel="0" collapsed="false">
      <c r="A170" s="260"/>
      <c r="B170" s="261"/>
      <c r="C170" s="262"/>
      <c r="D170" s="262"/>
      <c r="E170" s="262"/>
      <c r="F170" s="262"/>
      <c r="G170" s="262"/>
      <c r="H170" s="262"/>
      <c r="I170" s="262"/>
      <c r="J170" s="263"/>
      <c r="K170" s="264"/>
      <c r="L170" s="265"/>
      <c r="M170" s="265"/>
      <c r="N170" s="265"/>
      <c r="O170" s="265"/>
      <c r="P170" s="265"/>
      <c r="Q170" s="266"/>
      <c r="R170" s="44"/>
      <c r="S170" s="44"/>
      <c r="T170" s="262"/>
      <c r="U170" s="262"/>
      <c r="V170" s="262"/>
      <c r="W170" s="262"/>
      <c r="X170" s="267"/>
      <c r="Y170" s="262"/>
      <c r="Z170" s="262"/>
      <c r="AA170" s="262"/>
      <c r="AB170" s="2"/>
      <c r="AC170" s="2"/>
      <c r="AD170" s="2"/>
      <c r="AE170" s="2"/>
      <c r="AF170" s="23"/>
      <c r="AG170" s="23"/>
      <c r="AH170" s="22"/>
      <c r="AI170" s="23"/>
      <c r="AJ170" s="23"/>
    </row>
    <row r="171" customFormat="false" ht="12.75" hidden="false" customHeight="false" outlineLevel="0" collapsed="false">
      <c r="A171" s="268" t="s">
        <v>407</v>
      </c>
      <c r="B171" s="268"/>
      <c r="C171" s="268"/>
      <c r="D171" s="268"/>
      <c r="E171" s="268"/>
      <c r="F171" s="268"/>
      <c r="G171" s="268"/>
      <c r="H171" s="268"/>
      <c r="I171" s="268"/>
      <c r="J171" s="268"/>
      <c r="K171" s="268"/>
      <c r="L171" s="268"/>
      <c r="M171" s="268"/>
      <c r="N171" s="268"/>
      <c r="O171" s="268"/>
      <c r="P171" s="268"/>
      <c r="Q171" s="268"/>
      <c r="R171" s="268"/>
      <c r="S171" s="268"/>
      <c r="T171" s="268"/>
      <c r="U171" s="268"/>
      <c r="V171" s="268"/>
      <c r="W171" s="268"/>
      <c r="X171" s="268"/>
      <c r="Y171" s="269"/>
      <c r="Z171" s="269"/>
      <c r="AA171" s="269"/>
      <c r="AB171" s="2"/>
      <c r="AC171" s="2"/>
      <c r="AD171" s="2"/>
      <c r="AE171" s="2"/>
      <c r="AF171" s="23"/>
      <c r="AG171" s="23"/>
      <c r="AH171" s="22"/>
      <c r="AI171" s="23"/>
      <c r="AJ171" s="23"/>
    </row>
    <row r="172" customFormat="false" ht="12.75" hidden="false" customHeight="false" outlineLevel="0" collapsed="false">
      <c r="A172" s="260"/>
      <c r="B172" s="261"/>
      <c r="C172" s="262"/>
      <c r="D172" s="262"/>
      <c r="E172" s="262"/>
      <c r="F172" s="262"/>
      <c r="G172" s="262"/>
      <c r="H172" s="262"/>
      <c r="I172" s="262"/>
      <c r="J172" s="263"/>
      <c r="K172" s="264"/>
      <c r="L172" s="265"/>
      <c r="M172" s="265"/>
      <c r="N172" s="265"/>
      <c r="O172" s="265"/>
      <c r="P172" s="265"/>
      <c r="Q172" s="266"/>
      <c r="R172" s="44"/>
      <c r="S172" s="44"/>
      <c r="T172" s="262"/>
      <c r="U172" s="262"/>
      <c r="V172" s="262"/>
      <c r="W172" s="262"/>
      <c r="X172" s="267"/>
      <c r="Y172" s="262"/>
      <c r="Z172" s="262"/>
      <c r="AA172" s="262"/>
      <c r="AB172" s="2"/>
      <c r="AC172" s="2"/>
      <c r="AD172" s="2"/>
      <c r="AE172" s="2"/>
      <c r="AF172" s="23"/>
      <c r="AG172" s="23"/>
      <c r="AH172" s="22"/>
      <c r="AI172" s="23"/>
      <c r="AJ172" s="23"/>
    </row>
    <row r="173" customFormat="false" ht="25.5" hidden="false" customHeight="true" outlineLevel="0" collapsed="false">
      <c r="A173" s="270" t="s">
        <v>408</v>
      </c>
      <c r="B173" s="270"/>
      <c r="C173" s="270"/>
      <c r="D173" s="270"/>
      <c r="E173" s="270"/>
      <c r="F173" s="270"/>
      <c r="G173" s="270"/>
      <c r="H173" s="270"/>
      <c r="I173" s="270"/>
      <c r="J173" s="270"/>
      <c r="K173" s="270"/>
      <c r="L173" s="270"/>
      <c r="M173" s="270"/>
      <c r="N173" s="270"/>
      <c r="O173" s="270"/>
      <c r="P173" s="270"/>
      <c r="Q173" s="270"/>
      <c r="R173" s="270"/>
      <c r="S173" s="270"/>
      <c r="T173" s="270"/>
      <c r="U173" s="270"/>
      <c r="V173" s="270"/>
      <c r="W173" s="270"/>
      <c r="X173" s="270"/>
      <c r="Y173" s="271"/>
      <c r="Z173" s="271"/>
      <c r="AA173" s="271"/>
      <c r="AB173" s="2"/>
      <c r="AC173" s="2"/>
      <c r="AD173" s="2"/>
      <c r="AE173" s="2"/>
      <c r="AF173" s="23"/>
      <c r="AG173" s="23"/>
      <c r="AH173" s="22"/>
      <c r="AI173" s="23"/>
      <c r="AJ173" s="23"/>
    </row>
    <row r="174" customFormat="false" ht="12.75" hidden="false" customHeight="false" outlineLevel="0" collapsed="false">
      <c r="A174" s="260"/>
      <c r="B174" s="261"/>
      <c r="C174" s="262"/>
      <c r="D174" s="262"/>
      <c r="E174" s="262"/>
      <c r="F174" s="262"/>
      <c r="G174" s="262"/>
      <c r="H174" s="262"/>
      <c r="I174" s="262"/>
      <c r="J174" s="263"/>
      <c r="K174" s="264"/>
      <c r="L174" s="265"/>
      <c r="M174" s="265"/>
      <c r="N174" s="265"/>
      <c r="O174" s="265"/>
      <c r="P174" s="265"/>
      <c r="Q174" s="266"/>
      <c r="R174" s="44"/>
      <c r="S174" s="44"/>
      <c r="T174" s="262"/>
      <c r="U174" s="262"/>
      <c r="V174" s="262"/>
      <c r="W174" s="262"/>
      <c r="X174" s="267"/>
      <c r="Y174" s="262"/>
      <c r="Z174" s="262"/>
      <c r="AA174" s="262"/>
      <c r="AB174" s="2"/>
      <c r="AC174" s="2"/>
      <c r="AD174" s="2"/>
      <c r="AE174" s="2"/>
      <c r="AF174" s="23"/>
      <c r="AG174" s="23"/>
      <c r="AH174" s="22"/>
      <c r="AI174" s="23"/>
      <c r="AJ174" s="23"/>
    </row>
    <row r="175" customFormat="false" ht="12.75" hidden="false" customHeight="false" outlineLevel="0" collapsed="false">
      <c r="A175" s="268" t="s">
        <v>409</v>
      </c>
      <c r="B175" s="268"/>
      <c r="C175" s="268"/>
      <c r="D175" s="268"/>
      <c r="E175" s="268"/>
      <c r="F175" s="268"/>
      <c r="G175" s="268"/>
      <c r="H175" s="268"/>
      <c r="I175" s="268"/>
      <c r="J175" s="268"/>
      <c r="K175" s="268"/>
      <c r="L175" s="268"/>
      <c r="M175" s="268"/>
      <c r="N175" s="268"/>
      <c r="O175" s="268"/>
      <c r="P175" s="268"/>
      <c r="Q175" s="268"/>
      <c r="R175" s="268"/>
      <c r="S175" s="268"/>
      <c r="T175" s="268"/>
      <c r="U175" s="268"/>
      <c r="V175" s="268"/>
      <c r="W175" s="268"/>
      <c r="X175" s="268"/>
      <c r="Y175" s="269"/>
      <c r="Z175" s="269"/>
      <c r="AA175" s="269"/>
      <c r="AB175" s="2"/>
      <c r="AC175" s="2"/>
      <c r="AD175" s="2"/>
      <c r="AE175" s="2"/>
      <c r="AF175" s="23"/>
      <c r="AG175" s="23"/>
      <c r="AH175" s="22"/>
      <c r="AI175" s="23"/>
      <c r="AJ175" s="23"/>
    </row>
    <row r="176" customFormat="false" ht="12.75" hidden="false" customHeight="false" outlineLevel="0" collapsed="false">
      <c r="A176" s="272"/>
      <c r="B176" s="269"/>
      <c r="C176" s="269"/>
      <c r="D176" s="269"/>
      <c r="E176" s="269"/>
      <c r="F176" s="269"/>
      <c r="G176" s="269"/>
      <c r="H176" s="269"/>
      <c r="I176" s="269"/>
      <c r="J176" s="269"/>
      <c r="K176" s="269"/>
      <c r="L176" s="269"/>
      <c r="M176" s="269"/>
      <c r="N176" s="269"/>
      <c r="O176" s="269"/>
      <c r="P176" s="269"/>
      <c r="Q176" s="269"/>
      <c r="R176" s="269"/>
      <c r="S176" s="269"/>
      <c r="T176" s="269"/>
      <c r="U176" s="269"/>
      <c r="V176" s="269"/>
      <c r="W176" s="269"/>
      <c r="X176" s="273"/>
      <c r="Y176" s="269"/>
      <c r="Z176" s="269"/>
      <c r="AA176" s="269"/>
      <c r="AB176" s="2"/>
      <c r="AC176" s="2"/>
      <c r="AD176" s="2"/>
      <c r="AE176" s="2"/>
      <c r="AF176" s="23"/>
      <c r="AG176" s="23"/>
      <c r="AH176" s="22"/>
      <c r="AI176" s="23"/>
      <c r="AJ176" s="23"/>
    </row>
    <row r="177" customFormat="false" ht="12.75" hidden="false" customHeight="false" outlineLevel="0" collapsed="false">
      <c r="A177" s="272"/>
      <c r="B177" s="269"/>
      <c r="C177" s="269"/>
      <c r="D177" s="269"/>
      <c r="E177" s="269"/>
      <c r="F177" s="269"/>
      <c r="G177" s="269"/>
      <c r="H177" s="269"/>
      <c r="I177" s="269"/>
      <c r="J177" s="269"/>
      <c r="K177" s="269"/>
      <c r="L177" s="269"/>
      <c r="M177" s="269"/>
      <c r="N177" s="269"/>
      <c r="O177" s="269"/>
      <c r="P177" s="269"/>
      <c r="Q177" s="269"/>
      <c r="R177" s="269"/>
      <c r="S177" s="269"/>
      <c r="T177" s="269"/>
      <c r="U177" s="269"/>
      <c r="V177" s="269"/>
      <c r="W177" s="269"/>
      <c r="X177" s="273"/>
      <c r="Y177" s="269"/>
      <c r="Z177" s="269"/>
      <c r="AA177" s="269"/>
      <c r="AB177" s="2"/>
      <c r="AC177" s="2"/>
      <c r="AD177" s="2"/>
      <c r="AE177" s="2"/>
      <c r="AF177" s="23"/>
      <c r="AG177" s="23"/>
      <c r="AH177" s="22"/>
      <c r="AI177" s="23"/>
      <c r="AJ177" s="23"/>
    </row>
    <row r="178" customFormat="false" ht="12.75" hidden="false" customHeight="false" outlineLevel="0" collapsed="false">
      <c r="A178" s="272"/>
      <c r="B178" s="269"/>
      <c r="C178" s="269"/>
      <c r="D178" s="269"/>
      <c r="E178" s="269"/>
      <c r="F178" s="269"/>
      <c r="G178" s="269"/>
      <c r="H178" s="269"/>
      <c r="I178" s="269"/>
      <c r="J178" s="269"/>
      <c r="K178" s="269"/>
      <c r="L178" s="269"/>
      <c r="M178" s="269"/>
      <c r="N178" s="269"/>
      <c r="O178" s="269"/>
      <c r="P178" s="269"/>
      <c r="Q178" s="269"/>
      <c r="R178" s="269"/>
      <c r="S178" s="269"/>
      <c r="T178" s="269"/>
      <c r="U178" s="269"/>
      <c r="V178" s="269"/>
      <c r="W178" s="269"/>
      <c r="X178" s="273"/>
      <c r="Y178" s="269"/>
      <c r="Z178" s="269"/>
      <c r="AA178" s="269"/>
      <c r="AB178" s="2"/>
      <c r="AC178" s="2"/>
      <c r="AD178" s="2"/>
      <c r="AE178" s="2"/>
      <c r="AF178" s="23"/>
      <c r="AG178" s="23"/>
      <c r="AH178" s="22"/>
      <c r="AI178" s="23"/>
      <c r="AJ178" s="23"/>
    </row>
    <row r="179" customFormat="false" ht="12.75" hidden="false" customHeight="false" outlineLevel="0" collapsed="false">
      <c r="A179" s="38"/>
      <c r="B179" s="39"/>
      <c r="C179" s="15"/>
      <c r="D179" s="15"/>
      <c r="E179" s="15"/>
      <c r="F179" s="15"/>
      <c r="G179" s="15"/>
      <c r="H179" s="15"/>
      <c r="I179" s="15"/>
      <c r="J179" s="16"/>
      <c r="K179" s="41"/>
      <c r="L179" s="42"/>
      <c r="M179" s="42"/>
      <c r="N179" s="42"/>
      <c r="O179" s="42"/>
      <c r="P179" s="42"/>
      <c r="Q179" s="43"/>
      <c r="R179" s="45"/>
      <c r="S179" s="45"/>
      <c r="T179" s="15"/>
      <c r="U179" s="54"/>
      <c r="V179" s="54"/>
      <c r="W179" s="54"/>
      <c r="X179" s="274"/>
      <c r="Y179" s="54"/>
      <c r="Z179" s="54"/>
      <c r="AA179" s="54"/>
      <c r="AB179" s="2"/>
      <c r="AC179" s="2"/>
      <c r="AD179" s="2"/>
      <c r="AE179" s="2"/>
      <c r="AF179" s="23"/>
      <c r="AG179" s="23"/>
      <c r="AH179" s="22"/>
      <c r="AI179" s="23"/>
      <c r="AJ179" s="23"/>
    </row>
    <row r="180" customFormat="false" ht="12.75" hidden="false" customHeight="false" outlineLevel="0" collapsed="false">
      <c r="A180" s="38"/>
      <c r="B180" s="39"/>
      <c r="C180" s="15"/>
      <c r="D180" s="15"/>
      <c r="E180" s="15"/>
      <c r="F180" s="15"/>
      <c r="G180" s="262" t="s">
        <v>410</v>
      </c>
      <c r="H180" s="15"/>
      <c r="I180" s="15"/>
      <c r="J180" s="16"/>
      <c r="K180" s="41"/>
      <c r="L180" s="42"/>
      <c r="M180" s="42"/>
      <c r="N180" s="42"/>
      <c r="O180" s="42"/>
      <c r="P180" s="42"/>
      <c r="Q180" s="43"/>
      <c r="R180" s="45"/>
      <c r="S180" s="45"/>
      <c r="T180" s="15"/>
      <c r="U180" s="54"/>
      <c r="V180" s="54"/>
      <c r="W180" s="54"/>
      <c r="X180" s="274"/>
      <c r="Y180" s="54"/>
      <c r="Z180" s="54"/>
      <c r="AA180" s="54"/>
      <c r="AB180" s="2"/>
      <c r="AC180" s="2"/>
      <c r="AD180" s="2"/>
      <c r="AE180" s="2"/>
      <c r="AF180" s="23"/>
      <c r="AG180" s="23"/>
      <c r="AH180" s="22"/>
      <c r="AI180" s="23"/>
      <c r="AJ180" s="23"/>
    </row>
    <row r="181" customFormat="false" ht="12.75" hidden="false" customHeight="false" outlineLevel="0" collapsed="false">
      <c r="A181" s="275" t="s">
        <v>411</v>
      </c>
      <c r="B181" s="275"/>
      <c r="C181" s="275"/>
      <c r="D181" s="275"/>
      <c r="E181" s="275"/>
      <c r="F181" s="275"/>
      <c r="G181" s="275"/>
      <c r="H181" s="275"/>
      <c r="I181" s="275"/>
      <c r="J181" s="275"/>
      <c r="K181" s="275"/>
      <c r="L181" s="275"/>
      <c r="M181" s="275"/>
      <c r="N181" s="275"/>
      <c r="O181" s="275"/>
      <c r="P181" s="275"/>
      <c r="Q181" s="275"/>
      <c r="R181" s="275"/>
      <c r="S181" s="275"/>
      <c r="T181" s="275"/>
      <c r="U181" s="275"/>
      <c r="V181" s="275"/>
      <c r="W181" s="275"/>
      <c r="X181" s="275"/>
      <c r="Y181" s="276"/>
      <c r="Z181" s="276"/>
      <c r="AA181" s="276"/>
      <c r="AB181" s="2"/>
      <c r="AC181" s="2"/>
      <c r="AD181" s="2"/>
      <c r="AE181" s="2"/>
      <c r="AF181" s="23"/>
      <c r="AG181" s="23"/>
      <c r="AH181" s="22"/>
      <c r="AI181" s="23"/>
      <c r="AJ181" s="23"/>
    </row>
    <row r="182" customFormat="false" ht="12.75" hidden="false" customHeight="false" outlineLevel="0" collapsed="false">
      <c r="A182" s="275" t="s">
        <v>412</v>
      </c>
      <c r="B182" s="275"/>
      <c r="C182" s="275"/>
      <c r="D182" s="275"/>
      <c r="E182" s="275"/>
      <c r="F182" s="275"/>
      <c r="G182" s="275"/>
      <c r="H182" s="275"/>
      <c r="I182" s="275"/>
      <c r="J182" s="275"/>
      <c r="K182" s="275"/>
      <c r="L182" s="275"/>
      <c r="M182" s="275"/>
      <c r="N182" s="275"/>
      <c r="O182" s="275"/>
      <c r="P182" s="275"/>
      <c r="Q182" s="275"/>
      <c r="R182" s="275"/>
      <c r="S182" s="275"/>
      <c r="T182" s="275"/>
      <c r="U182" s="275"/>
      <c r="V182" s="275"/>
      <c r="W182" s="275"/>
      <c r="X182" s="275"/>
      <c r="Y182" s="276"/>
      <c r="Z182" s="276"/>
      <c r="AA182" s="276"/>
      <c r="AB182" s="2"/>
      <c r="AC182" s="2"/>
      <c r="AD182" s="2"/>
      <c r="AE182" s="2"/>
      <c r="AF182" s="23"/>
      <c r="AG182" s="23"/>
      <c r="AH182" s="22"/>
      <c r="AI182" s="23"/>
      <c r="AJ182" s="23"/>
    </row>
    <row r="183" customFormat="false" ht="12.75" hidden="false" customHeight="false" outlineLevel="0" collapsed="false">
      <c r="A183" s="275" t="s">
        <v>413</v>
      </c>
      <c r="B183" s="275"/>
      <c r="C183" s="275"/>
      <c r="D183" s="275"/>
      <c r="E183" s="275"/>
      <c r="F183" s="275"/>
      <c r="G183" s="275"/>
      <c r="H183" s="275"/>
      <c r="I183" s="275"/>
      <c r="J183" s="275"/>
      <c r="K183" s="275"/>
      <c r="L183" s="275"/>
      <c r="M183" s="275"/>
      <c r="N183" s="275"/>
      <c r="O183" s="275"/>
      <c r="P183" s="275"/>
      <c r="Q183" s="275"/>
      <c r="R183" s="275"/>
      <c r="S183" s="275"/>
      <c r="T183" s="275"/>
      <c r="U183" s="275"/>
      <c r="V183" s="275"/>
      <c r="W183" s="275"/>
      <c r="X183" s="275"/>
      <c r="Y183" s="276"/>
      <c r="Z183" s="276"/>
      <c r="AA183" s="276"/>
      <c r="AB183" s="2"/>
      <c r="AC183" s="2"/>
      <c r="AD183" s="2"/>
      <c r="AE183" s="2"/>
      <c r="AF183" s="23"/>
      <c r="AG183" s="23"/>
      <c r="AH183" s="22"/>
      <c r="AI183" s="23"/>
      <c r="AJ183" s="23"/>
    </row>
    <row r="184" customFormat="false" ht="12.75" hidden="false" customHeight="false" outlineLevel="0" collapsed="false">
      <c r="A184" s="277" t="s">
        <v>414</v>
      </c>
      <c r="B184" s="277"/>
      <c r="C184" s="277"/>
      <c r="D184" s="277"/>
      <c r="E184" s="277"/>
      <c r="F184" s="277"/>
      <c r="G184" s="277"/>
      <c r="H184" s="277"/>
      <c r="I184" s="277"/>
      <c r="J184" s="277"/>
      <c r="K184" s="277"/>
      <c r="L184" s="277"/>
      <c r="M184" s="277"/>
      <c r="N184" s="277"/>
      <c r="O184" s="277"/>
      <c r="P184" s="277"/>
      <c r="Q184" s="277"/>
      <c r="R184" s="277"/>
      <c r="S184" s="277"/>
      <c r="T184" s="277"/>
      <c r="U184" s="277"/>
      <c r="V184" s="277"/>
      <c r="W184" s="277"/>
      <c r="X184" s="277"/>
      <c r="Y184" s="278"/>
      <c r="Z184" s="278"/>
      <c r="AA184" s="278"/>
      <c r="AB184" s="2"/>
      <c r="AC184" s="2"/>
      <c r="AD184" s="2"/>
      <c r="AE184" s="2"/>
      <c r="AF184" s="23"/>
      <c r="AG184" s="23"/>
      <c r="AH184" s="22"/>
      <c r="AI184" s="23"/>
      <c r="AJ184" s="23"/>
    </row>
    <row r="185" customFormat="false" ht="12.75" hidden="false" customHeight="false" outlineLevel="0" collapsed="false">
      <c r="A185" s="277" t="s">
        <v>415</v>
      </c>
      <c r="B185" s="277"/>
      <c r="C185" s="277"/>
      <c r="D185" s="277"/>
      <c r="E185" s="277"/>
      <c r="F185" s="277"/>
      <c r="G185" s="277"/>
      <c r="H185" s="277"/>
      <c r="I185" s="277"/>
      <c r="J185" s="277"/>
      <c r="K185" s="277"/>
      <c r="L185" s="277"/>
      <c r="M185" s="277"/>
      <c r="N185" s="277"/>
      <c r="O185" s="277"/>
      <c r="P185" s="277"/>
      <c r="Q185" s="277"/>
      <c r="R185" s="277"/>
      <c r="S185" s="277"/>
      <c r="T185" s="277"/>
      <c r="U185" s="277"/>
      <c r="V185" s="277"/>
      <c r="W185" s="277"/>
      <c r="X185" s="277"/>
      <c r="Y185" s="278"/>
      <c r="Z185" s="278"/>
      <c r="AA185" s="278"/>
      <c r="AB185" s="2"/>
      <c r="AC185" s="2"/>
      <c r="AD185" s="2"/>
      <c r="AE185" s="2"/>
      <c r="AF185" s="23"/>
      <c r="AG185" s="23"/>
      <c r="AH185" s="22"/>
      <c r="AI185" s="23"/>
      <c r="AJ185" s="23"/>
    </row>
    <row r="186" customFormat="false" ht="12.75" hidden="false" customHeight="false" outlineLevel="0" collapsed="false">
      <c r="A186" s="277" t="s">
        <v>416</v>
      </c>
      <c r="B186" s="277"/>
      <c r="C186" s="277"/>
      <c r="D186" s="277"/>
      <c r="E186" s="277"/>
      <c r="F186" s="277"/>
      <c r="G186" s="277"/>
      <c r="H186" s="277"/>
      <c r="I186" s="277"/>
      <c r="J186" s="277"/>
      <c r="K186" s="277"/>
      <c r="L186" s="277"/>
      <c r="M186" s="277"/>
      <c r="N186" s="277"/>
      <c r="O186" s="277"/>
      <c r="P186" s="277"/>
      <c r="Q186" s="277"/>
      <c r="R186" s="277"/>
      <c r="S186" s="277"/>
      <c r="T186" s="277"/>
      <c r="U186" s="277"/>
      <c r="V186" s="277"/>
      <c r="W186" s="277"/>
      <c r="X186" s="277"/>
      <c r="Y186" s="278"/>
      <c r="Z186" s="278"/>
      <c r="AA186" s="278"/>
      <c r="AB186" s="2"/>
      <c r="AC186" s="2"/>
      <c r="AD186" s="2"/>
      <c r="AE186" s="2"/>
      <c r="AF186" s="23"/>
      <c r="AG186" s="23"/>
      <c r="AH186" s="22"/>
      <c r="AI186" s="23"/>
      <c r="AJ186" s="23"/>
    </row>
    <row r="187" customFormat="false" ht="13.5" hidden="false" customHeight="false" outlineLevel="0" collapsed="false">
      <c r="A187" s="24"/>
      <c r="B187" s="25"/>
      <c r="C187" s="30"/>
      <c r="D187" s="30"/>
      <c r="E187" s="30"/>
      <c r="F187" s="30"/>
      <c r="G187" s="30"/>
      <c r="H187" s="30"/>
      <c r="I187" s="30"/>
      <c r="J187" s="31"/>
      <c r="K187" s="32"/>
      <c r="L187" s="64"/>
      <c r="M187" s="64"/>
      <c r="N187" s="64"/>
      <c r="O187" s="64"/>
      <c r="P187" s="64"/>
      <c r="Q187" s="65"/>
      <c r="R187" s="67"/>
      <c r="S187" s="67"/>
      <c r="T187" s="30"/>
      <c r="U187" s="33"/>
      <c r="V187" s="33"/>
      <c r="W187" s="33"/>
      <c r="X187" s="279"/>
      <c r="Y187" s="54"/>
      <c r="Z187" s="54"/>
      <c r="AA187" s="54"/>
      <c r="AB187" s="2"/>
      <c r="AC187" s="2"/>
      <c r="AD187" s="2"/>
      <c r="AE187" s="2"/>
      <c r="AF187" s="23"/>
      <c r="AG187" s="23"/>
      <c r="AH187" s="22"/>
      <c r="AI187" s="23"/>
      <c r="AJ187" s="23"/>
    </row>
    <row r="188" customFormat="false" ht="13.5" hidden="false" customHeight="false" outlineLevel="0" collapsed="false">
      <c r="A188" s="280" t="s">
        <v>417</v>
      </c>
      <c r="B188" s="280"/>
      <c r="C188" s="280"/>
      <c r="D188" s="280"/>
      <c r="E188" s="280"/>
      <c r="F188" s="280"/>
      <c r="G188" s="280"/>
      <c r="H188" s="280"/>
      <c r="I188" s="280"/>
      <c r="J188" s="280"/>
      <c r="K188" s="280"/>
      <c r="L188" s="280"/>
      <c r="M188" s="280"/>
      <c r="N188" s="280"/>
      <c r="O188" s="280"/>
      <c r="P188" s="280"/>
      <c r="Q188" s="280"/>
      <c r="R188" s="280"/>
      <c r="S188" s="280"/>
      <c r="T188" s="280"/>
      <c r="U188" s="280"/>
      <c r="V188" s="280"/>
      <c r="W188" s="280"/>
      <c r="X188" s="280"/>
      <c r="Y188" s="50"/>
      <c r="Z188" s="50"/>
      <c r="AA188" s="50"/>
      <c r="AB188" s="15"/>
      <c r="AC188" s="2"/>
      <c r="AD188" s="2"/>
      <c r="AE188" s="2"/>
      <c r="AF188" s="23"/>
      <c r="AG188" s="23"/>
      <c r="AH188" s="22"/>
      <c r="AI188" s="23"/>
      <c r="AJ188" s="23"/>
    </row>
    <row r="189" customFormat="false" ht="12.75" hidden="false" customHeight="false" outlineLevel="0" collapsed="false">
      <c r="A189" s="227"/>
      <c r="B189" s="228"/>
      <c r="C189" s="281"/>
      <c r="D189" s="281"/>
      <c r="E189" s="281"/>
      <c r="F189" s="281"/>
      <c r="G189" s="282" t="s">
        <v>418</v>
      </c>
      <c r="H189" s="282"/>
      <c r="I189" s="282" t="s">
        <v>419</v>
      </c>
      <c r="J189" s="283" t="s">
        <v>420</v>
      </c>
      <c r="K189" s="284"/>
      <c r="L189" s="285"/>
      <c r="M189" s="285"/>
      <c r="N189" s="285"/>
      <c r="O189" s="285"/>
      <c r="P189" s="285"/>
      <c r="Q189" s="286"/>
      <c r="R189" s="287"/>
      <c r="S189" s="287"/>
      <c r="T189" s="281"/>
      <c r="U189" s="281"/>
      <c r="V189" s="281"/>
      <c r="W189" s="281"/>
      <c r="X189" s="288"/>
      <c r="Y189" s="262"/>
      <c r="Z189" s="262"/>
      <c r="AA189" s="262"/>
      <c r="AB189" s="2"/>
      <c r="AC189" s="2"/>
      <c r="AD189" s="2"/>
      <c r="AE189" s="2"/>
      <c r="AF189" s="23"/>
      <c r="AG189" s="23"/>
      <c r="AH189" s="22"/>
      <c r="AI189" s="23"/>
      <c r="AJ189" s="23"/>
    </row>
    <row r="190" customFormat="false" ht="12.75" hidden="false" customHeight="true" outlineLevel="0" collapsed="false">
      <c r="A190" s="289" t="s">
        <v>421</v>
      </c>
      <c r="B190" s="289"/>
      <c r="C190" s="289"/>
      <c r="D190" s="289"/>
      <c r="E190" s="289"/>
      <c r="F190" s="289"/>
      <c r="G190" s="290" t="s">
        <v>422</v>
      </c>
      <c r="H190" s="291"/>
      <c r="I190" s="292" t="s">
        <v>423</v>
      </c>
      <c r="J190" s="293" t="n">
        <v>0.03</v>
      </c>
      <c r="K190" s="53"/>
      <c r="L190" s="53"/>
      <c r="M190" s="53"/>
      <c r="N190" s="53"/>
      <c r="O190" s="53"/>
      <c r="P190" s="53"/>
      <c r="Q190" s="53"/>
      <c r="R190" s="53"/>
      <c r="S190" s="53"/>
      <c r="T190" s="294" t="s">
        <v>424</v>
      </c>
      <c r="U190" s="294"/>
      <c r="V190" s="294"/>
      <c r="W190" s="294"/>
      <c r="X190" s="244"/>
      <c r="Y190" s="53"/>
      <c r="Z190" s="53"/>
      <c r="AA190" s="53"/>
      <c r="AB190" s="2"/>
      <c r="AC190" s="2"/>
      <c r="AD190" s="2"/>
      <c r="AE190" s="2"/>
      <c r="AF190" s="23"/>
      <c r="AG190" s="23"/>
      <c r="AH190" s="22"/>
      <c r="AI190" s="23"/>
      <c r="AJ190" s="23"/>
    </row>
    <row r="191" customFormat="false" ht="12.75" hidden="false" customHeight="false" outlineLevel="0" collapsed="false">
      <c r="A191" s="289"/>
      <c r="B191" s="289"/>
      <c r="C191" s="289"/>
      <c r="D191" s="289"/>
      <c r="E191" s="289"/>
      <c r="F191" s="289"/>
      <c r="G191" s="295" t="s">
        <v>425</v>
      </c>
      <c r="H191" s="296"/>
      <c r="I191" s="297" t="s">
        <v>426</v>
      </c>
      <c r="J191" s="298" t="n">
        <v>0.008</v>
      </c>
      <c r="K191" s="264"/>
      <c r="L191" s="265"/>
      <c r="M191" s="265"/>
      <c r="N191" s="265"/>
      <c r="O191" s="265"/>
      <c r="P191" s="265"/>
      <c r="Q191" s="266"/>
      <c r="R191" s="44"/>
      <c r="S191" s="44"/>
      <c r="T191" s="299"/>
      <c r="U191" s="299"/>
      <c r="V191" s="299"/>
      <c r="W191" s="299"/>
      <c r="X191" s="267"/>
      <c r="Y191" s="262"/>
      <c r="Z191" s="262"/>
      <c r="AA191" s="262"/>
      <c r="AB191" s="2"/>
      <c r="AC191" s="2"/>
      <c r="AD191" s="2"/>
      <c r="AE191" s="2"/>
      <c r="AF191" s="23"/>
      <c r="AG191" s="23"/>
      <c r="AH191" s="22"/>
      <c r="AI191" s="23"/>
      <c r="AJ191" s="23"/>
    </row>
    <row r="192" customFormat="false" ht="14.25" hidden="false" customHeight="true" outlineLevel="0" collapsed="false">
      <c r="A192" s="300"/>
      <c r="B192" s="301"/>
      <c r="C192" s="302"/>
      <c r="D192" s="302"/>
      <c r="E192" s="302"/>
      <c r="F192" s="302"/>
      <c r="G192" s="295" t="s">
        <v>427</v>
      </c>
      <c r="H192" s="296"/>
      <c r="I192" s="297" t="s">
        <v>428</v>
      </c>
      <c r="J192" s="298" t="n">
        <v>0.0097</v>
      </c>
      <c r="K192" s="264"/>
      <c r="L192" s="265"/>
      <c r="M192" s="265"/>
      <c r="N192" s="265"/>
      <c r="O192" s="265"/>
      <c r="P192" s="265"/>
      <c r="Q192" s="266"/>
      <c r="R192" s="44"/>
      <c r="S192" s="44"/>
      <c r="T192" s="303" t="s">
        <v>429</v>
      </c>
      <c r="U192" s="303"/>
      <c r="V192" s="303"/>
      <c r="W192" s="303"/>
      <c r="X192" s="267"/>
      <c r="Y192" s="262"/>
      <c r="Z192" s="262"/>
      <c r="AA192" s="262"/>
      <c r="AB192" s="2"/>
      <c r="AC192" s="2"/>
      <c r="AD192" s="2"/>
      <c r="AE192" s="2"/>
      <c r="AF192" s="23"/>
      <c r="AG192" s="23"/>
      <c r="AH192" s="22"/>
      <c r="AI192" s="23"/>
      <c r="AJ192" s="23"/>
    </row>
    <row r="193" customFormat="false" ht="14.25" hidden="false" customHeight="true" outlineLevel="0" collapsed="false">
      <c r="A193" s="304"/>
      <c r="B193" s="305"/>
      <c r="C193" s="306"/>
      <c r="D193" s="306"/>
      <c r="E193" s="306"/>
      <c r="F193" s="262"/>
      <c r="G193" s="307"/>
      <c r="H193" s="308"/>
      <c r="I193" s="308"/>
      <c r="J193" s="309"/>
      <c r="K193" s="310" t="s">
        <v>430</v>
      </c>
      <c r="L193" s="262"/>
      <c r="M193" s="262"/>
      <c r="N193" s="262"/>
      <c r="O193" s="262"/>
      <c r="P193" s="262"/>
      <c r="Q193" s="262"/>
      <c r="R193" s="262"/>
      <c r="S193" s="262"/>
      <c r="T193" s="303"/>
      <c r="U193" s="303"/>
      <c r="V193" s="303"/>
      <c r="W193" s="303"/>
      <c r="X193" s="311" t="n">
        <v>-1</v>
      </c>
      <c r="Y193" s="312"/>
      <c r="Z193" s="312"/>
      <c r="AA193" s="312"/>
      <c r="AB193" s="2"/>
      <c r="AC193" s="2"/>
      <c r="AD193" s="2"/>
      <c r="AE193" s="2"/>
      <c r="AF193" s="23"/>
      <c r="AG193" s="23"/>
      <c r="AH193" s="22"/>
      <c r="AI193" s="23"/>
      <c r="AJ193" s="23"/>
    </row>
    <row r="194" customFormat="false" ht="14.25" hidden="false" customHeight="false" outlineLevel="0" collapsed="false">
      <c r="A194" s="304"/>
      <c r="B194" s="305"/>
      <c r="C194" s="306"/>
      <c r="D194" s="306"/>
      <c r="E194" s="306"/>
      <c r="F194" s="262"/>
      <c r="G194" s="313" t="s">
        <v>431</v>
      </c>
      <c r="H194" s="314"/>
      <c r="I194" s="315" t="s">
        <v>432</v>
      </c>
      <c r="J194" s="316" t="n">
        <v>0.0059</v>
      </c>
      <c r="K194" s="310"/>
      <c r="L194" s="265"/>
      <c r="M194" s="265"/>
      <c r="N194" s="265"/>
      <c r="O194" s="265"/>
      <c r="P194" s="265"/>
      <c r="Q194" s="266"/>
      <c r="R194" s="44"/>
      <c r="S194" s="44"/>
      <c r="T194" s="317" t="s">
        <v>433</v>
      </c>
      <c r="U194" s="317"/>
      <c r="V194" s="317"/>
      <c r="W194" s="317"/>
      <c r="X194" s="311"/>
      <c r="Y194" s="312"/>
      <c r="Z194" s="312"/>
      <c r="AA194" s="312"/>
      <c r="AB194" s="2"/>
      <c r="AC194" s="2"/>
      <c r="AD194" s="2"/>
      <c r="AE194" s="2"/>
      <c r="AF194" s="23"/>
      <c r="AG194" s="23"/>
      <c r="AH194" s="22"/>
      <c r="AI194" s="23"/>
      <c r="AJ194" s="23"/>
    </row>
    <row r="195" customFormat="false" ht="14.25" hidden="false" customHeight="false" outlineLevel="0" collapsed="false">
      <c r="A195" s="318"/>
      <c r="B195" s="318"/>
      <c r="C195" s="318"/>
      <c r="D195" s="318"/>
      <c r="E195" s="318"/>
      <c r="F195" s="318"/>
      <c r="G195" s="295"/>
      <c r="H195" s="53"/>
      <c r="I195" s="319"/>
      <c r="J195" s="298"/>
      <c r="K195" s="262"/>
      <c r="L195" s="262"/>
      <c r="M195" s="262"/>
      <c r="N195" s="262"/>
      <c r="O195" s="262"/>
      <c r="P195" s="262"/>
      <c r="Q195" s="262"/>
      <c r="R195" s="262"/>
      <c r="S195" s="262"/>
      <c r="T195" s="317"/>
      <c r="U195" s="317"/>
      <c r="V195" s="317"/>
      <c r="W195" s="317"/>
      <c r="X195" s="267"/>
      <c r="Y195" s="262"/>
      <c r="Z195" s="262"/>
      <c r="AA195" s="262"/>
      <c r="AB195" s="2"/>
      <c r="AC195" s="2"/>
      <c r="AD195" s="2"/>
      <c r="AE195" s="2"/>
      <c r="AF195" s="23"/>
      <c r="AG195" s="320" t="n">
        <f aca="false">1-0.21807</f>
        <v>0.78193</v>
      </c>
      <c r="AH195" s="22"/>
      <c r="AI195" s="23"/>
      <c r="AJ195" s="23"/>
    </row>
    <row r="196" customFormat="false" ht="14.25" hidden="false" customHeight="false" outlineLevel="0" collapsed="false">
      <c r="A196" s="38"/>
      <c r="B196" s="39"/>
      <c r="C196" s="321" t="s">
        <v>434</v>
      </c>
      <c r="D196" s="306"/>
      <c r="E196" s="306"/>
      <c r="F196" s="53"/>
      <c r="G196" s="313" t="s">
        <v>435</v>
      </c>
      <c r="H196" s="314"/>
      <c r="I196" s="315" t="s">
        <v>436</v>
      </c>
      <c r="J196" s="316" t="n">
        <v>0.0616</v>
      </c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322"/>
      <c r="V196" s="53"/>
      <c r="W196" s="53"/>
      <c r="X196" s="244"/>
      <c r="Y196" s="53"/>
      <c r="Z196" s="53"/>
      <c r="AA196" s="53"/>
      <c r="AB196" s="2"/>
      <c r="AC196" s="2"/>
      <c r="AD196" s="2"/>
      <c r="AE196" s="2"/>
      <c r="AF196" s="23"/>
      <c r="AG196" s="23"/>
      <c r="AH196" s="22"/>
      <c r="AI196" s="23"/>
      <c r="AJ196" s="23"/>
    </row>
    <row r="197" customFormat="false" ht="14.25" hidden="false" customHeight="true" outlineLevel="0" collapsed="false">
      <c r="A197" s="38"/>
      <c r="B197" s="39"/>
      <c r="C197" s="323" t="s">
        <v>437</v>
      </c>
      <c r="D197" s="306"/>
      <c r="E197" s="306"/>
      <c r="F197" s="262"/>
      <c r="G197" s="324"/>
      <c r="H197" s="15"/>
      <c r="I197" s="15"/>
      <c r="J197" s="325"/>
      <c r="K197" s="264"/>
      <c r="L197" s="265"/>
      <c r="M197" s="265"/>
      <c r="N197" s="265"/>
      <c r="O197" s="265"/>
      <c r="P197" s="265"/>
      <c r="Q197" s="266"/>
      <c r="R197" s="44"/>
      <c r="S197" s="44"/>
      <c r="T197" s="303" t="s">
        <v>438</v>
      </c>
      <c r="U197" s="303"/>
      <c r="V197" s="303"/>
      <c r="W197" s="303"/>
      <c r="X197" s="267"/>
      <c r="Y197" s="262"/>
      <c r="Z197" s="262"/>
      <c r="AA197" s="262"/>
      <c r="AB197" s="2"/>
      <c r="AC197" s="2"/>
      <c r="AD197" s="2"/>
      <c r="AE197" s="2"/>
      <c r="AF197" s="23"/>
      <c r="AG197" s="23"/>
      <c r="AH197" s="22"/>
      <c r="AI197" s="23"/>
      <c r="AJ197" s="23"/>
    </row>
    <row r="198" customFormat="false" ht="14.25" hidden="false" customHeight="false" outlineLevel="0" collapsed="false">
      <c r="A198" s="38"/>
      <c r="B198" s="39"/>
      <c r="C198" s="323" t="s">
        <v>439</v>
      </c>
      <c r="D198" s="306"/>
      <c r="E198" s="306"/>
      <c r="F198" s="53"/>
      <c r="G198" s="290" t="s">
        <v>440</v>
      </c>
      <c r="H198" s="291"/>
      <c r="I198" s="292" t="s">
        <v>441</v>
      </c>
      <c r="J198" s="293" t="n">
        <v>0.0065</v>
      </c>
      <c r="K198" s="310" t="s">
        <v>430</v>
      </c>
      <c r="L198" s="262"/>
      <c r="M198" s="262"/>
      <c r="N198" s="262"/>
      <c r="O198" s="262"/>
      <c r="P198" s="262"/>
      <c r="Q198" s="262"/>
      <c r="R198" s="262"/>
      <c r="S198" s="262"/>
      <c r="T198" s="303"/>
      <c r="U198" s="303"/>
      <c r="V198" s="303"/>
      <c r="W198" s="303"/>
      <c r="X198" s="311" t="n">
        <v>-1</v>
      </c>
      <c r="Y198" s="312"/>
      <c r="Z198" s="312"/>
      <c r="AA198" s="312"/>
      <c r="AB198" s="2"/>
      <c r="AC198" s="2"/>
      <c r="AD198" s="2"/>
      <c r="AE198" s="2"/>
      <c r="AF198" s="23"/>
      <c r="AG198" s="326" t="n">
        <f aca="false">1+J202</f>
        <v>1.2180735177877</v>
      </c>
      <c r="AH198" s="22"/>
      <c r="AI198" s="23"/>
      <c r="AJ198" s="23"/>
    </row>
    <row r="199" customFormat="false" ht="14.25" hidden="false" customHeight="true" outlineLevel="0" collapsed="false">
      <c r="A199" s="38"/>
      <c r="B199" s="39"/>
      <c r="C199" s="323" t="s">
        <v>442</v>
      </c>
      <c r="D199" s="306"/>
      <c r="E199" s="306"/>
      <c r="F199" s="262"/>
      <c r="G199" s="295" t="s">
        <v>443</v>
      </c>
      <c r="H199" s="296"/>
      <c r="I199" s="297" t="s">
        <v>441</v>
      </c>
      <c r="J199" s="298" t="n">
        <v>0.03</v>
      </c>
      <c r="K199" s="310"/>
      <c r="L199" s="265"/>
      <c r="M199" s="265"/>
      <c r="N199" s="265"/>
      <c r="O199" s="265"/>
      <c r="P199" s="265"/>
      <c r="Q199" s="266"/>
      <c r="R199" s="44"/>
      <c r="S199" s="44"/>
      <c r="T199" s="317" t="s">
        <v>444</v>
      </c>
      <c r="U199" s="317"/>
      <c r="V199" s="317"/>
      <c r="W199" s="317"/>
      <c r="X199" s="311"/>
      <c r="Y199" s="312"/>
      <c r="Z199" s="312"/>
      <c r="AA199" s="312"/>
      <c r="AB199" s="2"/>
      <c r="AC199" s="2"/>
      <c r="AD199" s="2"/>
      <c r="AE199" s="2"/>
      <c r="AF199" s="23"/>
      <c r="AG199" s="23"/>
      <c r="AH199" s="22"/>
      <c r="AI199" s="23"/>
      <c r="AJ199" s="23"/>
    </row>
    <row r="200" customFormat="false" ht="12.75" hidden="false" customHeight="true" outlineLevel="0" collapsed="false">
      <c r="A200" s="38"/>
      <c r="B200" s="39"/>
      <c r="C200" s="323" t="s">
        <v>445</v>
      </c>
      <c r="D200" s="262"/>
      <c r="E200" s="262"/>
      <c r="F200" s="53"/>
      <c r="G200" s="295" t="s">
        <v>446</v>
      </c>
      <c r="H200" s="296"/>
      <c r="I200" s="297" t="s">
        <v>441</v>
      </c>
      <c r="J200" s="298" t="n">
        <v>0.02</v>
      </c>
      <c r="K200" s="262"/>
      <c r="L200" s="262"/>
      <c r="M200" s="262"/>
      <c r="N200" s="262"/>
      <c r="O200" s="262"/>
      <c r="P200" s="262"/>
      <c r="Q200" s="262"/>
      <c r="R200" s="262"/>
      <c r="S200" s="262"/>
      <c r="T200" s="317"/>
      <c r="U200" s="317"/>
      <c r="V200" s="317"/>
      <c r="W200" s="317"/>
      <c r="X200" s="267"/>
      <c r="Y200" s="262"/>
      <c r="Z200" s="262"/>
      <c r="AA200" s="262"/>
      <c r="AF200" s="22"/>
      <c r="AG200" s="23"/>
      <c r="AH200" s="22"/>
      <c r="AI200" s="23"/>
      <c r="AJ200" s="23"/>
    </row>
    <row r="201" customFormat="false" ht="12.75" hidden="false" customHeight="false" outlineLevel="0" collapsed="false">
      <c r="A201" s="38"/>
      <c r="B201" s="39"/>
      <c r="C201" s="323" t="s">
        <v>447</v>
      </c>
      <c r="D201" s="262"/>
      <c r="E201" s="262"/>
      <c r="F201" s="262"/>
      <c r="G201" s="295" t="s">
        <v>448</v>
      </c>
      <c r="H201" s="296"/>
      <c r="I201" s="297" t="s">
        <v>441</v>
      </c>
      <c r="J201" s="327" t="n">
        <v>0.025</v>
      </c>
      <c r="K201" s="262"/>
      <c r="L201" s="262"/>
      <c r="M201" s="262"/>
      <c r="N201" s="262"/>
      <c r="O201" s="262"/>
      <c r="P201" s="262"/>
      <c r="Q201" s="262"/>
      <c r="R201" s="262"/>
      <c r="S201" s="262"/>
      <c r="T201" s="263"/>
      <c r="U201" s="263"/>
      <c r="V201" s="263"/>
      <c r="W201" s="263"/>
      <c r="X201" s="267"/>
      <c r="Y201" s="262"/>
      <c r="Z201" s="262"/>
      <c r="AA201" s="262"/>
      <c r="AF201" s="22"/>
      <c r="AG201" s="23"/>
      <c r="AH201" s="22"/>
      <c r="AI201" s="23"/>
      <c r="AJ201" s="23"/>
    </row>
    <row r="202" customFormat="false" ht="12.75" hidden="false" customHeight="false" outlineLevel="0" collapsed="false">
      <c r="A202" s="38"/>
      <c r="B202" s="39"/>
      <c r="C202" s="323" t="s">
        <v>449</v>
      </c>
      <c r="D202" s="53"/>
      <c r="E202" s="53"/>
      <c r="F202" s="53"/>
      <c r="G202" s="328" t="s">
        <v>450</v>
      </c>
      <c r="H202" s="328"/>
      <c r="I202" s="328"/>
      <c r="J202" s="329" t="n">
        <f aca="false">(((1+J190+J191+J192)*(1+J194)*(1+J196))/(1-J198-J199-J200-J201))-1</f>
        <v>0.218073517787698</v>
      </c>
      <c r="K202" s="330"/>
      <c r="L202" s="330"/>
      <c r="M202" s="330"/>
      <c r="N202" s="330"/>
      <c r="O202" s="330"/>
      <c r="P202" s="330"/>
      <c r="Q202" s="330"/>
      <c r="R202" s="330"/>
      <c r="S202" s="330"/>
      <c r="T202" s="330"/>
      <c r="U202" s="330"/>
      <c r="V202" s="330"/>
      <c r="W202" s="330"/>
      <c r="X202" s="244"/>
      <c r="Y202" s="53"/>
      <c r="Z202" s="53"/>
      <c r="AA202" s="53"/>
      <c r="AF202" s="22"/>
      <c r="AG202" s="23"/>
      <c r="AH202" s="22"/>
      <c r="AI202" s="23"/>
      <c r="AJ202" s="23"/>
    </row>
    <row r="203" customFormat="false" ht="13.5" hidden="false" customHeight="false" outlineLevel="0" collapsed="false">
      <c r="A203" s="331"/>
      <c r="B203" s="332"/>
      <c r="C203" s="29" t="s">
        <v>451</v>
      </c>
      <c r="D203" s="30"/>
      <c r="E203" s="30"/>
      <c r="F203" s="30"/>
      <c r="G203" s="333" t="s">
        <v>452</v>
      </c>
      <c r="H203" s="333"/>
      <c r="I203" s="333"/>
      <c r="J203" s="334" t="n">
        <f aca="false">(((1+J190+J191+J192)*(1+J194)*(1+J196))/(1-J198-J199-J200))-1</f>
        <v>0.185798119860096</v>
      </c>
      <c r="K203" s="335"/>
      <c r="L203" s="335"/>
      <c r="M203" s="335"/>
      <c r="N203" s="335"/>
      <c r="O203" s="335"/>
      <c r="P203" s="335"/>
      <c r="Q203" s="335"/>
      <c r="R203" s="335"/>
      <c r="S203" s="335"/>
      <c r="T203" s="335"/>
      <c r="U203" s="335"/>
      <c r="V203" s="335"/>
      <c r="W203" s="335"/>
      <c r="X203" s="77"/>
      <c r="Y203" s="15"/>
      <c r="Z203" s="15"/>
      <c r="AA203" s="15"/>
      <c r="AF203" s="22"/>
      <c r="AG203" s="23"/>
      <c r="AH203" s="22"/>
      <c r="AI203" s="23"/>
      <c r="AJ203" s="23"/>
    </row>
    <row r="204" customFormat="false" ht="13.5" hidden="false" customHeight="true" outlineLevel="0" collapsed="false">
      <c r="A204" s="336" t="s">
        <v>453</v>
      </c>
      <c r="B204" s="336"/>
      <c r="C204" s="336"/>
      <c r="D204" s="336"/>
      <c r="E204" s="336"/>
      <c r="F204" s="336"/>
      <c r="G204" s="336"/>
      <c r="H204" s="336"/>
      <c r="I204" s="336"/>
      <c r="J204" s="336"/>
      <c r="K204" s="336"/>
      <c r="L204" s="336"/>
      <c r="M204" s="336"/>
      <c r="N204" s="336"/>
      <c r="O204" s="336"/>
      <c r="P204" s="336"/>
      <c r="Q204" s="336"/>
      <c r="R204" s="336"/>
      <c r="S204" s="336"/>
      <c r="T204" s="336"/>
      <c r="U204" s="336"/>
      <c r="V204" s="336"/>
      <c r="W204" s="336"/>
      <c r="X204" s="336"/>
      <c r="Y204" s="50"/>
      <c r="Z204" s="50"/>
      <c r="AA204" s="50"/>
      <c r="AB204" s="337"/>
      <c r="AC204" s="337"/>
      <c r="AD204" s="337"/>
      <c r="AE204" s="337"/>
      <c r="AF204" s="338"/>
      <c r="AG204" s="338"/>
      <c r="AH204" s="338"/>
      <c r="AI204" s="338"/>
      <c r="AJ204" s="23"/>
    </row>
    <row r="205" customFormat="false" ht="10.7" hidden="false" customHeight="true" outlineLevel="0" collapsed="false">
      <c r="A205" s="339" t="s">
        <v>44</v>
      </c>
      <c r="B205" s="339" t="s">
        <v>418</v>
      </c>
      <c r="C205" s="339"/>
      <c r="D205" s="339"/>
      <c r="E205" s="339"/>
      <c r="F205" s="339"/>
      <c r="G205" s="339"/>
      <c r="H205" s="339" t="s">
        <v>454</v>
      </c>
      <c r="I205" s="340" t="s">
        <v>455</v>
      </c>
      <c r="J205" s="340"/>
      <c r="K205" s="341" t="s">
        <v>456</v>
      </c>
      <c r="L205" s="341"/>
      <c r="M205" s="341"/>
      <c r="N205" s="341"/>
      <c r="O205" s="341"/>
      <c r="P205" s="341"/>
      <c r="Q205" s="341"/>
      <c r="R205" s="341"/>
      <c r="S205" s="341"/>
      <c r="T205" s="341"/>
      <c r="U205" s="340" t="s">
        <v>457</v>
      </c>
      <c r="V205" s="340"/>
      <c r="W205" s="340" t="s">
        <v>458</v>
      </c>
      <c r="X205" s="340"/>
      <c r="Y205" s="342"/>
      <c r="Z205" s="342"/>
      <c r="AA205" s="342"/>
      <c r="AB205" s="343"/>
      <c r="AC205" s="343"/>
      <c r="AD205" s="343"/>
      <c r="AE205" s="343"/>
      <c r="AF205" s="342"/>
      <c r="AG205" s="342"/>
      <c r="AH205" s="342"/>
      <c r="AI205" s="342"/>
      <c r="AJ205" s="23"/>
    </row>
    <row r="206" customFormat="false" ht="10.7" hidden="false" customHeight="true" outlineLevel="0" collapsed="false">
      <c r="A206" s="339"/>
      <c r="B206" s="339"/>
      <c r="C206" s="339"/>
      <c r="D206" s="339"/>
      <c r="E206" s="339"/>
      <c r="F206" s="339"/>
      <c r="G206" s="339"/>
      <c r="H206" s="339"/>
      <c r="I206" s="344" t="s">
        <v>459</v>
      </c>
      <c r="J206" s="345" t="s">
        <v>460</v>
      </c>
      <c r="K206" s="344" t="s">
        <v>459</v>
      </c>
      <c r="L206" s="346"/>
      <c r="M206" s="346"/>
      <c r="N206" s="346"/>
      <c r="O206" s="346"/>
      <c r="P206" s="346"/>
      <c r="Q206" s="346"/>
      <c r="R206" s="346"/>
      <c r="S206" s="346"/>
      <c r="T206" s="345" t="s">
        <v>460</v>
      </c>
      <c r="U206" s="344" t="s">
        <v>459</v>
      </c>
      <c r="V206" s="345" t="s">
        <v>460</v>
      </c>
      <c r="W206" s="344" t="s">
        <v>459</v>
      </c>
      <c r="X206" s="347" t="s">
        <v>460</v>
      </c>
      <c r="Y206" s="342"/>
      <c r="Z206" s="342"/>
      <c r="AA206" s="342"/>
      <c r="AB206" s="342"/>
      <c r="AC206" s="342"/>
      <c r="AD206" s="342"/>
      <c r="AE206" s="342"/>
      <c r="AF206" s="342"/>
      <c r="AG206" s="342"/>
      <c r="AH206" s="21"/>
      <c r="AI206" s="342"/>
      <c r="AJ206" s="23"/>
    </row>
    <row r="207" customFormat="false" ht="10.7" hidden="false" customHeight="true" outlineLevel="0" collapsed="false">
      <c r="A207" s="348" t="s">
        <v>461</v>
      </c>
      <c r="B207" s="349" t="str">
        <f aca="false">B26</f>
        <v>SERVIÇOS INICIAIS</v>
      </c>
      <c r="C207" s="349"/>
      <c r="D207" s="349"/>
      <c r="E207" s="349"/>
      <c r="F207" s="349"/>
      <c r="G207" s="349"/>
      <c r="H207" s="350" t="n">
        <f aca="false">X26</f>
        <v>2319.497</v>
      </c>
      <c r="I207" s="351" t="n">
        <v>1</v>
      </c>
      <c r="J207" s="352" t="n">
        <f aca="false">I207*H207</f>
        <v>2319.497</v>
      </c>
      <c r="K207" s="351"/>
      <c r="L207" s="353"/>
      <c r="M207" s="353"/>
      <c r="N207" s="353"/>
      <c r="O207" s="353"/>
      <c r="P207" s="353"/>
      <c r="Q207" s="353"/>
      <c r="R207" s="353"/>
      <c r="S207" s="353"/>
      <c r="T207" s="354" t="n">
        <f aca="false">K207*H207</f>
        <v>0</v>
      </c>
      <c r="U207" s="351"/>
      <c r="V207" s="354" t="n">
        <f aca="false">U207*H207</f>
        <v>0</v>
      </c>
      <c r="W207" s="355"/>
      <c r="X207" s="356" t="n">
        <f aca="false">W207*H207</f>
        <v>0</v>
      </c>
      <c r="Y207" s="357"/>
      <c r="Z207" s="357"/>
      <c r="AA207" s="357"/>
      <c r="AB207" s="358"/>
      <c r="AC207" s="358"/>
      <c r="AD207" s="358"/>
      <c r="AE207" s="358"/>
      <c r="AF207" s="359"/>
      <c r="AG207" s="359"/>
      <c r="AH207" s="360"/>
      <c r="AI207" s="359"/>
      <c r="AJ207" s="23"/>
    </row>
    <row r="208" customFormat="false" ht="12.75" hidden="false" customHeight="true" outlineLevel="0" collapsed="false">
      <c r="A208" s="361" t="s">
        <v>462</v>
      </c>
      <c r="B208" s="362" t="str">
        <f aca="false">B29</f>
        <v>PAVIMENTAÇÃO</v>
      </c>
      <c r="C208" s="362"/>
      <c r="D208" s="362"/>
      <c r="E208" s="362"/>
      <c r="F208" s="362"/>
      <c r="G208" s="362"/>
      <c r="H208" s="363" t="n">
        <f aca="false">X29</f>
        <v>59970.4553671562</v>
      </c>
      <c r="I208" s="364"/>
      <c r="J208" s="365" t="n">
        <f aca="false">I208*H208</f>
        <v>0</v>
      </c>
      <c r="K208" s="364" t="n">
        <v>0.75</v>
      </c>
      <c r="L208" s="366"/>
      <c r="M208" s="366"/>
      <c r="N208" s="366"/>
      <c r="O208" s="366"/>
      <c r="P208" s="366"/>
      <c r="Q208" s="366"/>
      <c r="R208" s="366"/>
      <c r="S208" s="366"/>
      <c r="T208" s="367" t="n">
        <f aca="false">K208*H208</f>
        <v>44977.8415253672</v>
      </c>
      <c r="U208" s="364" t="n">
        <v>0.25</v>
      </c>
      <c r="V208" s="367" t="n">
        <f aca="false">U208*H208</f>
        <v>14992.613841789</v>
      </c>
      <c r="W208" s="368"/>
      <c r="X208" s="369" t="n">
        <f aca="false">W208*H208</f>
        <v>0</v>
      </c>
      <c r="Y208" s="357"/>
      <c r="Z208" s="357"/>
      <c r="AA208" s="357"/>
      <c r="AB208" s="358"/>
      <c r="AC208" s="358"/>
      <c r="AD208" s="358"/>
      <c r="AE208" s="358"/>
      <c r="AF208" s="359"/>
      <c r="AG208" s="359"/>
      <c r="AH208" s="360"/>
      <c r="AI208" s="359"/>
      <c r="AJ208" s="23"/>
    </row>
    <row r="209" customFormat="false" ht="12.75" hidden="false" customHeight="false" outlineLevel="0" collapsed="false">
      <c r="A209" s="361" t="s">
        <v>463</v>
      </c>
      <c r="B209" s="370" t="s">
        <v>106</v>
      </c>
      <c r="C209" s="370"/>
      <c r="D209" s="370"/>
      <c r="E209" s="370"/>
      <c r="F209" s="370"/>
      <c r="G209" s="370"/>
      <c r="H209" s="363" t="n">
        <f aca="false">X40</f>
        <v>16608.7032897862</v>
      </c>
      <c r="I209" s="364"/>
      <c r="J209" s="365" t="n">
        <f aca="false">I209*H209</f>
        <v>0</v>
      </c>
      <c r="K209" s="364" t="n">
        <v>0.75</v>
      </c>
      <c r="L209" s="366"/>
      <c r="M209" s="366"/>
      <c r="N209" s="366"/>
      <c r="O209" s="366"/>
      <c r="P209" s="366"/>
      <c r="Q209" s="366"/>
      <c r="R209" s="366"/>
      <c r="S209" s="366"/>
      <c r="T209" s="367" t="n">
        <f aca="false">K209*H209</f>
        <v>12456.5274673397</v>
      </c>
      <c r="U209" s="364" t="n">
        <v>0.25</v>
      </c>
      <c r="V209" s="367" t="n">
        <f aca="false">U209*H209</f>
        <v>4152.17582244656</v>
      </c>
      <c r="W209" s="368"/>
      <c r="X209" s="369" t="n">
        <f aca="false">W209*H209</f>
        <v>0</v>
      </c>
      <c r="Y209" s="357"/>
      <c r="Z209" s="357"/>
      <c r="AA209" s="357"/>
      <c r="AB209" s="358"/>
      <c r="AC209" s="358"/>
      <c r="AD209" s="358"/>
      <c r="AE209" s="358"/>
      <c r="AF209" s="359"/>
      <c r="AG209" s="359"/>
      <c r="AH209" s="360"/>
      <c r="AI209" s="359"/>
      <c r="AJ209" s="23"/>
    </row>
    <row r="210" customFormat="false" ht="10.7" hidden="false" customHeight="true" outlineLevel="0" collapsed="false">
      <c r="A210" s="361" t="s">
        <v>464</v>
      </c>
      <c r="B210" s="371" t="str">
        <f aca="false">B50</f>
        <v>MODALIDADES ESPORTIVAS</v>
      </c>
      <c r="C210" s="371"/>
      <c r="D210" s="371"/>
      <c r="E210" s="371"/>
      <c r="F210" s="371"/>
      <c r="G210" s="371"/>
      <c r="H210" s="372" t="n">
        <f aca="false">X50</f>
        <v>279464.66</v>
      </c>
      <c r="I210" s="373"/>
      <c r="J210" s="365" t="n">
        <f aca="false">I210*H210</f>
        <v>0</v>
      </c>
      <c r="K210" s="364"/>
      <c r="L210" s="366"/>
      <c r="M210" s="366"/>
      <c r="N210" s="366"/>
      <c r="O210" s="366"/>
      <c r="P210" s="366"/>
      <c r="Q210" s="366"/>
      <c r="R210" s="366"/>
      <c r="S210" s="366"/>
      <c r="T210" s="367" t="n">
        <f aca="false">K210*H210</f>
        <v>0</v>
      </c>
      <c r="U210" s="364" t="n">
        <v>0.5</v>
      </c>
      <c r="V210" s="367" t="n">
        <f aca="false">U210*H210</f>
        <v>139732.33</v>
      </c>
      <c r="W210" s="368" t="n">
        <v>0.5</v>
      </c>
      <c r="X210" s="369" t="n">
        <f aca="false">W210*H210</f>
        <v>139732.33</v>
      </c>
      <c r="Y210" s="357"/>
      <c r="Z210" s="357"/>
      <c r="AA210" s="357"/>
      <c r="AB210" s="358"/>
      <c r="AC210" s="374" t="n">
        <f aca="false">SUM(H207:H217)</f>
        <v>487004.057907261</v>
      </c>
      <c r="AD210" s="358"/>
      <c r="AE210" s="358"/>
      <c r="AF210" s="359"/>
      <c r="AG210" s="359"/>
      <c r="AH210" s="360"/>
      <c r="AI210" s="359"/>
      <c r="AJ210" s="23"/>
    </row>
    <row r="211" customFormat="false" ht="12.75" hidden="false" customHeight="true" outlineLevel="0" collapsed="false">
      <c r="A211" s="361" t="s">
        <v>465</v>
      </c>
      <c r="B211" s="375" t="s">
        <v>167</v>
      </c>
      <c r="C211" s="375"/>
      <c r="D211" s="375"/>
      <c r="E211" s="375"/>
      <c r="F211" s="375"/>
      <c r="G211" s="375"/>
      <c r="H211" s="363" t="n">
        <f aca="false">X72</f>
        <v>12525.12</v>
      </c>
      <c r="I211" s="364"/>
      <c r="J211" s="365" t="n">
        <f aca="false">I211*H211</f>
        <v>0</v>
      </c>
      <c r="K211" s="364"/>
      <c r="L211" s="366"/>
      <c r="M211" s="366"/>
      <c r="N211" s="366"/>
      <c r="O211" s="366"/>
      <c r="P211" s="366"/>
      <c r="Q211" s="366"/>
      <c r="R211" s="366"/>
      <c r="S211" s="366"/>
      <c r="T211" s="367" t="n">
        <f aca="false">K211*H211</f>
        <v>0</v>
      </c>
      <c r="U211" s="364"/>
      <c r="V211" s="367" t="n">
        <f aca="false">U211*H211</f>
        <v>0</v>
      </c>
      <c r="W211" s="368" t="n">
        <v>1</v>
      </c>
      <c r="X211" s="369" t="n">
        <f aca="false">W211*H211</f>
        <v>12525.12</v>
      </c>
      <c r="Y211" s="357"/>
      <c r="Z211" s="357"/>
      <c r="AA211" s="357"/>
      <c r="AB211" s="358"/>
      <c r="AC211" s="358"/>
      <c r="AD211" s="358"/>
      <c r="AE211" s="358"/>
      <c r="AF211" s="359"/>
      <c r="AG211" s="359"/>
      <c r="AH211" s="360"/>
      <c r="AI211" s="359"/>
      <c r="AJ211" s="23"/>
    </row>
    <row r="212" customFormat="false" ht="12.75" hidden="false" customHeight="true" outlineLevel="0" collapsed="false">
      <c r="A212" s="361" t="s">
        <v>466</v>
      </c>
      <c r="B212" s="375" t="s">
        <v>174</v>
      </c>
      <c r="C212" s="375"/>
      <c r="D212" s="375"/>
      <c r="E212" s="375"/>
      <c r="F212" s="375"/>
      <c r="G212" s="375"/>
      <c r="H212" s="363" t="n">
        <f aca="false">X76</f>
        <v>3924.16</v>
      </c>
      <c r="I212" s="364"/>
      <c r="J212" s="365" t="n">
        <f aca="false">I212*H212</f>
        <v>0</v>
      </c>
      <c r="K212" s="364"/>
      <c r="L212" s="366"/>
      <c r="M212" s="366"/>
      <c r="N212" s="366"/>
      <c r="O212" s="366"/>
      <c r="P212" s="366"/>
      <c r="Q212" s="366"/>
      <c r="R212" s="366"/>
      <c r="S212" s="366"/>
      <c r="T212" s="367" t="n">
        <f aca="false">K212*H212</f>
        <v>0</v>
      </c>
      <c r="U212" s="364"/>
      <c r="V212" s="367" t="n">
        <f aca="false">U212*H212</f>
        <v>0</v>
      </c>
      <c r="W212" s="368" t="n">
        <v>1</v>
      </c>
      <c r="X212" s="369" t="n">
        <f aca="false">W212*H212</f>
        <v>3924.16</v>
      </c>
      <c r="Y212" s="357"/>
      <c r="Z212" s="357"/>
      <c r="AA212" s="357"/>
      <c r="AB212" s="358"/>
      <c r="AC212" s="358"/>
      <c r="AD212" s="358"/>
      <c r="AE212" s="358"/>
      <c r="AF212" s="359"/>
      <c r="AG212" s="359"/>
      <c r="AH212" s="360"/>
      <c r="AI212" s="359"/>
      <c r="AJ212" s="23"/>
    </row>
    <row r="213" customFormat="false" ht="10.7" hidden="false" customHeight="true" outlineLevel="0" collapsed="false">
      <c r="A213" s="361" t="s">
        <v>467</v>
      </c>
      <c r="B213" s="376" t="s">
        <v>190</v>
      </c>
      <c r="C213" s="376"/>
      <c r="D213" s="376"/>
      <c r="E213" s="376"/>
      <c r="F213" s="376"/>
      <c r="G213" s="376"/>
      <c r="H213" s="372" t="n">
        <f aca="false">X83</f>
        <v>54882.51</v>
      </c>
      <c r="I213" s="364" t="n">
        <v>0.5</v>
      </c>
      <c r="J213" s="365" t="n">
        <f aca="false">I213*H213</f>
        <v>27441.255</v>
      </c>
      <c r="K213" s="364" t="n">
        <v>0.5</v>
      </c>
      <c r="L213" s="366"/>
      <c r="M213" s="366"/>
      <c r="N213" s="366"/>
      <c r="O213" s="366"/>
      <c r="P213" s="366"/>
      <c r="Q213" s="366"/>
      <c r="R213" s="366"/>
      <c r="S213" s="366"/>
      <c r="T213" s="367" t="n">
        <f aca="false">K213*H213</f>
        <v>27441.255</v>
      </c>
      <c r="U213" s="364"/>
      <c r="V213" s="367" t="n">
        <f aca="false">U213*H213</f>
        <v>0</v>
      </c>
      <c r="W213" s="368"/>
      <c r="X213" s="369" t="n">
        <f aca="false">W213*H213</f>
        <v>0</v>
      </c>
      <c r="Y213" s="357"/>
      <c r="Z213" s="357"/>
      <c r="AA213" s="357"/>
      <c r="AB213" s="358"/>
      <c r="AC213" s="358"/>
      <c r="AD213" s="358"/>
      <c r="AE213" s="358"/>
      <c r="AF213" s="359"/>
      <c r="AG213" s="359"/>
      <c r="AH213" s="360"/>
      <c r="AI213" s="359"/>
      <c r="AJ213" s="23"/>
    </row>
    <row r="214" customFormat="false" ht="10.7" hidden="false" customHeight="true" outlineLevel="0" collapsed="false">
      <c r="A214" s="361" t="s">
        <v>468</v>
      </c>
      <c r="B214" s="376" t="s">
        <v>260</v>
      </c>
      <c r="C214" s="376"/>
      <c r="D214" s="376"/>
      <c r="E214" s="376"/>
      <c r="F214" s="376"/>
      <c r="G214" s="376"/>
      <c r="H214" s="372" t="n">
        <f aca="false">X110</f>
        <v>12161.871</v>
      </c>
      <c r="I214" s="364"/>
      <c r="J214" s="365" t="n">
        <f aca="false">I214*H214</f>
        <v>0</v>
      </c>
      <c r="K214" s="364"/>
      <c r="L214" s="366"/>
      <c r="M214" s="366"/>
      <c r="N214" s="366"/>
      <c r="O214" s="366"/>
      <c r="P214" s="366"/>
      <c r="Q214" s="366"/>
      <c r="R214" s="366"/>
      <c r="S214" s="366"/>
      <c r="T214" s="367" t="n">
        <f aca="false">K214*H214</f>
        <v>0</v>
      </c>
      <c r="U214" s="364"/>
      <c r="V214" s="367" t="n">
        <f aca="false">U214*H214</f>
        <v>0</v>
      </c>
      <c r="W214" s="368" t="n">
        <v>1</v>
      </c>
      <c r="X214" s="369" t="n">
        <f aca="false">W214*H214</f>
        <v>12161.871</v>
      </c>
      <c r="Y214" s="357"/>
      <c r="Z214" s="357"/>
      <c r="AA214" s="357"/>
      <c r="AB214" s="358"/>
      <c r="AC214" s="358"/>
      <c r="AD214" s="358"/>
      <c r="AE214" s="358"/>
      <c r="AF214" s="359"/>
      <c r="AG214" s="359"/>
      <c r="AH214" s="360"/>
      <c r="AI214" s="359"/>
      <c r="AJ214" s="23"/>
    </row>
    <row r="215" customFormat="false" ht="10.7" hidden="false" customHeight="true" outlineLevel="0" collapsed="false">
      <c r="A215" s="361" t="s">
        <v>469</v>
      </c>
      <c r="B215" s="376" t="s">
        <v>324</v>
      </c>
      <c r="C215" s="376"/>
      <c r="D215" s="376"/>
      <c r="E215" s="376"/>
      <c r="F215" s="376"/>
      <c r="G215" s="376"/>
      <c r="H215" s="372" t="n">
        <f aca="false">X132</f>
        <v>36141.7675</v>
      </c>
      <c r="I215" s="364"/>
      <c r="J215" s="365" t="n">
        <f aca="false">I215*H215</f>
        <v>0</v>
      </c>
      <c r="K215" s="364" t="n">
        <v>0.34</v>
      </c>
      <c r="L215" s="366"/>
      <c r="M215" s="366"/>
      <c r="N215" s="366"/>
      <c r="O215" s="366"/>
      <c r="P215" s="366"/>
      <c r="Q215" s="366"/>
      <c r="R215" s="366"/>
      <c r="S215" s="366"/>
      <c r="T215" s="367" t="n">
        <f aca="false">K215*H215</f>
        <v>12288.20095</v>
      </c>
      <c r="U215" s="364" t="n">
        <v>0.33</v>
      </c>
      <c r="V215" s="367" t="n">
        <f aca="false">U215*H215</f>
        <v>11926.783275</v>
      </c>
      <c r="W215" s="368" t="n">
        <v>0.33</v>
      </c>
      <c r="X215" s="369" t="n">
        <f aca="false">W215*H215</f>
        <v>11926.783275</v>
      </c>
      <c r="Y215" s="357"/>
      <c r="Z215" s="357"/>
      <c r="AA215" s="357"/>
      <c r="AB215" s="358"/>
      <c r="AC215" s="358"/>
      <c r="AD215" s="358"/>
      <c r="AE215" s="358"/>
      <c r="AF215" s="359"/>
      <c r="AG215" s="359"/>
      <c r="AH215" s="360"/>
      <c r="AI215" s="359"/>
      <c r="AJ215" s="23"/>
    </row>
    <row r="216" customFormat="false" ht="10.7" hidden="false" customHeight="true" outlineLevel="0" collapsed="false">
      <c r="A216" s="361" t="s">
        <v>470</v>
      </c>
      <c r="B216" s="377" t="s">
        <v>355</v>
      </c>
      <c r="C216" s="378"/>
      <c r="D216" s="378"/>
      <c r="E216" s="378"/>
      <c r="F216" s="378"/>
      <c r="G216" s="379"/>
      <c r="H216" s="372" t="n">
        <f aca="false">X141</f>
        <v>8071.68375031901</v>
      </c>
      <c r="I216" s="380"/>
      <c r="J216" s="365" t="n">
        <f aca="false">I216*H216</f>
        <v>0</v>
      </c>
      <c r="K216" s="364"/>
      <c r="L216" s="366"/>
      <c r="M216" s="366"/>
      <c r="N216" s="366"/>
      <c r="O216" s="366"/>
      <c r="P216" s="366"/>
      <c r="Q216" s="366"/>
      <c r="R216" s="366"/>
      <c r="S216" s="366"/>
      <c r="T216" s="367" t="n">
        <f aca="false">K216*H216</f>
        <v>0</v>
      </c>
      <c r="U216" s="380" t="n">
        <v>0.3</v>
      </c>
      <c r="V216" s="367" t="n">
        <f aca="false">U216*H216</f>
        <v>2421.5051250957</v>
      </c>
      <c r="W216" s="381" t="n">
        <v>0.7</v>
      </c>
      <c r="X216" s="369" t="n">
        <f aca="false">W216*H216</f>
        <v>5650.17862522331</v>
      </c>
      <c r="Y216" s="357"/>
      <c r="Z216" s="357"/>
      <c r="AA216" s="357"/>
      <c r="AB216" s="358"/>
      <c r="AC216" s="358"/>
      <c r="AD216" s="358"/>
      <c r="AE216" s="358"/>
      <c r="AF216" s="359"/>
      <c r="AG216" s="359"/>
      <c r="AH216" s="360"/>
      <c r="AI216" s="359"/>
      <c r="AJ216" s="23"/>
    </row>
    <row r="217" customFormat="false" ht="10.7" hidden="false" customHeight="true" outlineLevel="0" collapsed="false">
      <c r="A217" s="382" t="s">
        <v>471</v>
      </c>
      <c r="B217" s="383" t="s">
        <v>395</v>
      </c>
      <c r="C217" s="383"/>
      <c r="D217" s="383"/>
      <c r="E217" s="383"/>
      <c r="F217" s="383"/>
      <c r="G217" s="383"/>
      <c r="H217" s="384" t="n">
        <f aca="false">X155</f>
        <v>933.63</v>
      </c>
      <c r="I217" s="385"/>
      <c r="J217" s="386" t="n">
        <f aca="false">I217*H217</f>
        <v>0</v>
      </c>
      <c r="K217" s="385"/>
      <c r="L217" s="387"/>
      <c r="M217" s="387"/>
      <c r="N217" s="387"/>
      <c r="O217" s="387"/>
      <c r="P217" s="387"/>
      <c r="Q217" s="387"/>
      <c r="R217" s="387"/>
      <c r="S217" s="387"/>
      <c r="T217" s="388" t="n">
        <f aca="false">K217*H217</f>
        <v>0</v>
      </c>
      <c r="U217" s="385"/>
      <c r="V217" s="388" t="n">
        <f aca="false">U217*H217</f>
        <v>0</v>
      </c>
      <c r="W217" s="389" t="n">
        <v>1</v>
      </c>
      <c r="X217" s="390" t="n">
        <f aca="false">W217*H217</f>
        <v>933.63</v>
      </c>
      <c r="Y217" s="357"/>
      <c r="Z217" s="357"/>
      <c r="AA217" s="357"/>
      <c r="AB217" s="358"/>
      <c r="AC217" s="358"/>
      <c r="AD217" s="358"/>
      <c r="AE217" s="358"/>
      <c r="AF217" s="359"/>
      <c r="AG217" s="359"/>
      <c r="AH217" s="360"/>
      <c r="AI217" s="359"/>
      <c r="AJ217" s="23"/>
    </row>
    <row r="218" customFormat="false" ht="10.7" hidden="false" customHeight="true" outlineLevel="0" collapsed="false">
      <c r="A218" s="391"/>
      <c r="B218" s="392"/>
      <c r="C218" s="392"/>
      <c r="D218" s="392"/>
      <c r="E218" s="393"/>
      <c r="F218" s="393"/>
      <c r="G218" s="394" t="s">
        <v>472</v>
      </c>
      <c r="H218" s="395" t="n">
        <v>1</v>
      </c>
      <c r="I218" s="373"/>
      <c r="J218" s="396"/>
      <c r="K218" s="397"/>
      <c r="L218" s="398"/>
      <c r="M218" s="398"/>
      <c r="N218" s="398"/>
      <c r="O218" s="398"/>
      <c r="P218" s="398"/>
      <c r="Q218" s="398"/>
      <c r="R218" s="398"/>
      <c r="S218" s="399"/>
      <c r="T218" s="396"/>
      <c r="U218" s="397"/>
      <c r="V218" s="396"/>
      <c r="W218" s="397"/>
      <c r="X218" s="396"/>
      <c r="Y218" s="400"/>
      <c r="Z218" s="400"/>
      <c r="AA218" s="400"/>
      <c r="AB218" s="401"/>
      <c r="AC218" s="401"/>
      <c r="AD218" s="401"/>
      <c r="AE218" s="401"/>
      <c r="AF218" s="402"/>
      <c r="AG218" s="401"/>
      <c r="AH218" s="403"/>
      <c r="AI218" s="404"/>
      <c r="AJ218" s="23"/>
    </row>
    <row r="219" customFormat="false" ht="10.7" hidden="false" customHeight="true" outlineLevel="0" collapsed="false">
      <c r="A219" s="391"/>
      <c r="B219" s="392"/>
      <c r="C219" s="392"/>
      <c r="D219" s="392"/>
      <c r="E219" s="405"/>
      <c r="F219" s="394" t="s">
        <v>473</v>
      </c>
      <c r="G219" s="394"/>
      <c r="H219" s="406" t="n">
        <f aca="false">SUM(H207:H217)</f>
        <v>487004.057907261</v>
      </c>
      <c r="I219" s="407" t="n">
        <f aca="false">SUM(J207:J217)</f>
        <v>29760.752</v>
      </c>
      <c r="J219" s="407"/>
      <c r="K219" s="407" t="n">
        <f aca="false">SUM(T207:T217)</f>
        <v>97163.8249427068</v>
      </c>
      <c r="L219" s="407"/>
      <c r="M219" s="407"/>
      <c r="N219" s="407"/>
      <c r="O219" s="407"/>
      <c r="P219" s="407"/>
      <c r="Q219" s="407"/>
      <c r="R219" s="407"/>
      <c r="S219" s="407"/>
      <c r="T219" s="407"/>
      <c r="U219" s="407" t="n">
        <f aca="false">SUM(V207:V217)</f>
        <v>173225.408064331</v>
      </c>
      <c r="V219" s="407"/>
      <c r="W219" s="407" t="n">
        <f aca="false">SUM(X207:X217)</f>
        <v>186854.072900223</v>
      </c>
      <c r="X219" s="407"/>
      <c r="Y219" s="408"/>
      <c r="Z219" s="408"/>
      <c r="AA219" s="408"/>
      <c r="AB219" s="409"/>
      <c r="AC219" s="409"/>
      <c r="AD219" s="409"/>
      <c r="AE219" s="409"/>
      <c r="AF219" s="410"/>
      <c r="AG219" s="410"/>
      <c r="AH219" s="410"/>
      <c r="AI219" s="410"/>
      <c r="AJ219" s="23"/>
    </row>
    <row r="220" customFormat="false" ht="10.7" hidden="false" customHeight="true" outlineLevel="0" collapsed="false">
      <c r="A220" s="411"/>
      <c r="B220" s="392"/>
      <c r="C220" s="392"/>
      <c r="D220" s="392"/>
      <c r="E220" s="412"/>
      <c r="F220" s="413" t="s">
        <v>474</v>
      </c>
      <c r="G220" s="413"/>
      <c r="H220" s="414" t="n">
        <f aca="false">SUM(I219+K219+U219+W219)</f>
        <v>487004.057907261</v>
      </c>
      <c r="I220" s="415" t="n">
        <f aca="false">SUM(J207:J217)</f>
        <v>29760.752</v>
      </c>
      <c r="J220" s="415"/>
      <c r="K220" s="415" t="n">
        <f aca="false">K219+I219</f>
        <v>126924.576942707</v>
      </c>
      <c r="L220" s="415"/>
      <c r="M220" s="415"/>
      <c r="N220" s="415"/>
      <c r="O220" s="415"/>
      <c r="P220" s="415"/>
      <c r="Q220" s="415"/>
      <c r="R220" s="415"/>
      <c r="S220" s="415"/>
      <c r="T220" s="415"/>
      <c r="U220" s="415" t="n">
        <f aca="false">U219+K219+I219</f>
        <v>300149.985007038</v>
      </c>
      <c r="V220" s="415"/>
      <c r="W220" s="415" t="n">
        <f aca="false">W219+U219+K219+I219</f>
        <v>487004.057907261</v>
      </c>
      <c r="X220" s="415"/>
      <c r="Y220" s="408"/>
      <c r="Z220" s="408"/>
      <c r="AA220" s="408"/>
      <c r="AB220" s="409"/>
      <c r="AC220" s="409"/>
      <c r="AD220" s="409"/>
      <c r="AE220" s="409"/>
      <c r="AF220" s="410"/>
      <c r="AG220" s="410"/>
      <c r="AH220" s="410"/>
      <c r="AI220" s="410"/>
      <c r="AJ220" s="23"/>
    </row>
    <row r="221" customFormat="false" ht="10.7" hidden="false" customHeight="true" outlineLevel="0" collapsed="false">
      <c r="A221" s="416"/>
      <c r="B221" s="416"/>
      <c r="C221" s="416"/>
      <c r="D221" s="416"/>
      <c r="E221" s="416"/>
      <c r="F221" s="416"/>
      <c r="G221" s="416"/>
      <c r="H221" s="416"/>
      <c r="I221" s="416"/>
      <c r="J221" s="416"/>
      <c r="K221" s="416"/>
      <c r="L221" s="416"/>
      <c r="M221" s="416"/>
      <c r="N221" s="416"/>
      <c r="O221" s="416"/>
      <c r="P221" s="416"/>
      <c r="Q221" s="416"/>
      <c r="R221" s="416"/>
      <c r="S221" s="416"/>
      <c r="T221" s="416"/>
      <c r="U221" s="416"/>
      <c r="V221" s="416"/>
      <c r="W221" s="416"/>
      <c r="X221" s="416"/>
      <c r="Y221" s="416"/>
      <c r="Z221" s="416"/>
      <c r="AA221" s="416"/>
      <c r="AB221" s="409"/>
      <c r="AC221" s="409"/>
      <c r="AD221" s="409"/>
      <c r="AE221" s="409"/>
      <c r="AF221" s="410"/>
      <c r="AG221" s="410"/>
      <c r="AH221" s="417"/>
      <c r="AI221" s="410"/>
    </row>
    <row r="222" customFormat="false" ht="10.7" hidden="false" customHeight="true" outlineLevel="0" collapsed="false">
      <c r="A222" s="418" t="s">
        <v>475</v>
      </c>
      <c r="B222" s="418"/>
      <c r="C222" s="418"/>
      <c r="D222" s="418"/>
      <c r="E222" s="418"/>
      <c r="F222" s="418"/>
      <c r="G222" s="418"/>
      <c r="H222" s="418"/>
      <c r="I222" s="418"/>
      <c r="J222" s="418"/>
      <c r="K222" s="418"/>
      <c r="L222" s="418"/>
      <c r="M222" s="418"/>
      <c r="N222" s="418"/>
      <c r="O222" s="418"/>
      <c r="P222" s="418"/>
      <c r="Q222" s="418"/>
      <c r="R222" s="418"/>
      <c r="S222" s="418"/>
      <c r="T222" s="418"/>
      <c r="U222" s="418"/>
      <c r="V222" s="418"/>
      <c r="W222" s="418"/>
      <c r="X222" s="418"/>
      <c r="Y222" s="419"/>
      <c r="Z222" s="419"/>
      <c r="AA222" s="419"/>
      <c r="AB222" s="409"/>
      <c r="AC222" s="409"/>
      <c r="AD222" s="409"/>
      <c r="AE222" s="409"/>
      <c r="AF222" s="410"/>
      <c r="AG222" s="410"/>
      <c r="AH222" s="417"/>
      <c r="AI222" s="410"/>
    </row>
    <row r="223" customFormat="false" ht="10.7" hidden="false" customHeight="true" outlineLevel="0" collapsed="false">
      <c r="A223" s="420" t="s">
        <v>44</v>
      </c>
      <c r="B223" s="421" t="s">
        <v>418</v>
      </c>
      <c r="C223" s="421"/>
      <c r="D223" s="421"/>
      <c r="E223" s="421"/>
      <c r="F223" s="421"/>
      <c r="G223" s="421"/>
      <c r="H223" s="422" t="s">
        <v>454</v>
      </c>
      <c r="I223" s="423" t="s">
        <v>476</v>
      </c>
      <c r="J223" s="423"/>
      <c r="K223" s="424" t="s">
        <v>477</v>
      </c>
      <c r="L223" s="424"/>
      <c r="M223" s="424"/>
      <c r="N223" s="424"/>
      <c r="O223" s="424"/>
      <c r="P223" s="424"/>
      <c r="Q223" s="424"/>
      <c r="R223" s="424"/>
      <c r="S223" s="424"/>
      <c r="T223" s="424"/>
      <c r="U223" s="424" t="s">
        <v>478</v>
      </c>
      <c r="V223" s="424"/>
      <c r="W223" s="424" t="s">
        <v>479</v>
      </c>
      <c r="X223" s="425" t="s">
        <v>480</v>
      </c>
      <c r="Y223" s="426"/>
      <c r="Z223" s="426"/>
      <c r="AA223" s="426"/>
      <c r="AB223" s="409"/>
      <c r="AC223" s="409"/>
      <c r="AD223" s="409"/>
      <c r="AE223" s="409"/>
      <c r="AF223" s="410"/>
      <c r="AG223" s="410"/>
      <c r="AH223" s="417"/>
      <c r="AI223" s="410"/>
    </row>
    <row r="224" customFormat="false" ht="10.7" hidden="false" customHeight="true" outlineLevel="0" collapsed="false">
      <c r="A224" s="420"/>
      <c r="B224" s="421"/>
      <c r="C224" s="421"/>
      <c r="D224" s="421"/>
      <c r="E224" s="421"/>
      <c r="F224" s="421"/>
      <c r="G224" s="421"/>
      <c r="H224" s="422"/>
      <c r="I224" s="427" t="s">
        <v>481</v>
      </c>
      <c r="J224" s="428" t="s">
        <v>420</v>
      </c>
      <c r="K224" s="428" t="s">
        <v>481</v>
      </c>
      <c r="L224" s="428" t="s">
        <v>420</v>
      </c>
      <c r="M224" s="429"/>
      <c r="N224" s="429"/>
      <c r="O224" s="429"/>
      <c r="P224" s="429"/>
      <c r="Q224" s="429"/>
      <c r="R224" s="429"/>
      <c r="S224" s="429"/>
      <c r="T224" s="428" t="s">
        <v>420</v>
      </c>
      <c r="U224" s="428" t="s">
        <v>481</v>
      </c>
      <c r="V224" s="428" t="s">
        <v>420</v>
      </c>
      <c r="W224" s="428" t="s">
        <v>482</v>
      </c>
      <c r="X224" s="430" t="s">
        <v>483</v>
      </c>
      <c r="Y224" s="426"/>
      <c r="Z224" s="426"/>
      <c r="AA224" s="426"/>
      <c r="AB224" s="409"/>
      <c r="AC224" s="409"/>
      <c r="AD224" s="409"/>
      <c r="AE224" s="409"/>
      <c r="AF224" s="410"/>
      <c r="AG224" s="410"/>
      <c r="AH224" s="417"/>
      <c r="AI224" s="410"/>
    </row>
    <row r="225" customFormat="false" ht="10.7" hidden="false" customHeight="true" outlineLevel="0" collapsed="false">
      <c r="A225" s="431" t="s">
        <v>461</v>
      </c>
      <c r="B225" s="432" t="s">
        <v>61</v>
      </c>
      <c r="C225" s="433"/>
      <c r="D225" s="433"/>
      <c r="E225" s="433"/>
      <c r="F225" s="433"/>
      <c r="G225" s="433"/>
      <c r="H225" s="434" t="n">
        <f aca="false">H207</f>
        <v>2319.497</v>
      </c>
      <c r="I225" s="435" t="n">
        <f aca="false">J225*H225</f>
        <v>2319.497</v>
      </c>
      <c r="J225" s="436" t="n">
        <v>1</v>
      </c>
      <c r="K225" s="437" t="n">
        <f aca="false">T225*H225</f>
        <v>0</v>
      </c>
      <c r="L225" s="438"/>
      <c r="M225" s="438"/>
      <c r="N225" s="438"/>
      <c r="O225" s="438"/>
      <c r="P225" s="438"/>
      <c r="Q225" s="438"/>
      <c r="R225" s="438"/>
      <c r="S225" s="438"/>
      <c r="T225" s="439" t="n">
        <v>0</v>
      </c>
      <c r="U225" s="437" t="n">
        <f aca="false">V225*H225</f>
        <v>0</v>
      </c>
      <c r="V225" s="439" t="n">
        <v>0</v>
      </c>
      <c r="W225" s="440" t="s">
        <v>484</v>
      </c>
      <c r="X225" s="441" t="s">
        <v>485</v>
      </c>
      <c r="Y225" s="426"/>
      <c r="Z225" s="426"/>
      <c r="AA225" s="426"/>
      <c r="AB225" s="409"/>
      <c r="AC225" s="409"/>
      <c r="AD225" s="409"/>
      <c r="AE225" s="409"/>
      <c r="AF225" s="410"/>
      <c r="AG225" s="410"/>
      <c r="AH225" s="417"/>
      <c r="AI225" s="410"/>
    </row>
    <row r="226" customFormat="false" ht="10.7" hidden="false" customHeight="true" outlineLevel="0" collapsed="false">
      <c r="A226" s="442" t="s">
        <v>462</v>
      </c>
      <c r="B226" s="443" t="s">
        <v>74</v>
      </c>
      <c r="C226" s="416"/>
      <c r="D226" s="416"/>
      <c r="E226" s="416"/>
      <c r="F226" s="416"/>
      <c r="G226" s="416"/>
      <c r="H226" s="444" t="n">
        <f aca="false">H208</f>
        <v>59970.4553671562</v>
      </c>
      <c r="I226" s="445" t="n">
        <f aca="false">J226*H226</f>
        <v>59970.4553671562</v>
      </c>
      <c r="J226" s="446" t="n">
        <v>1</v>
      </c>
      <c r="K226" s="447" t="n">
        <f aca="false">T226*H226</f>
        <v>0</v>
      </c>
      <c r="L226" s="448"/>
      <c r="M226" s="448"/>
      <c r="N226" s="448"/>
      <c r="O226" s="448"/>
      <c r="P226" s="448"/>
      <c r="Q226" s="448"/>
      <c r="R226" s="448"/>
      <c r="S226" s="448"/>
      <c r="T226" s="449" t="n">
        <v>0</v>
      </c>
      <c r="U226" s="447" t="n">
        <f aca="false">V226*H226</f>
        <v>0</v>
      </c>
      <c r="V226" s="449" t="n">
        <v>0</v>
      </c>
      <c r="W226" s="450" t="s">
        <v>486</v>
      </c>
      <c r="X226" s="451" t="s">
        <v>485</v>
      </c>
      <c r="Y226" s="426"/>
      <c r="Z226" s="426"/>
      <c r="AA226" s="426"/>
      <c r="AB226" s="409"/>
      <c r="AC226" s="409"/>
      <c r="AD226" s="409"/>
      <c r="AE226" s="409"/>
      <c r="AF226" s="410"/>
      <c r="AG226" s="410"/>
      <c r="AH226" s="417"/>
      <c r="AI226" s="410"/>
    </row>
    <row r="227" customFormat="false" ht="10.7" hidden="false" customHeight="true" outlineLevel="0" collapsed="false">
      <c r="A227" s="442" t="s">
        <v>463</v>
      </c>
      <c r="B227" s="443" t="s">
        <v>106</v>
      </c>
      <c r="C227" s="416"/>
      <c r="D227" s="416"/>
      <c r="E227" s="416"/>
      <c r="F227" s="416"/>
      <c r="G227" s="416"/>
      <c r="H227" s="444" t="n">
        <f aca="false">H209</f>
        <v>16608.7032897862</v>
      </c>
      <c r="I227" s="445" t="n">
        <f aca="false">J227*H227</f>
        <v>16608.7032897862</v>
      </c>
      <c r="J227" s="446" t="n">
        <v>1</v>
      </c>
      <c r="K227" s="447" t="n">
        <f aca="false">T227*H227</f>
        <v>0</v>
      </c>
      <c r="L227" s="448"/>
      <c r="M227" s="448"/>
      <c r="N227" s="448"/>
      <c r="O227" s="448"/>
      <c r="P227" s="448"/>
      <c r="Q227" s="448"/>
      <c r="R227" s="448"/>
      <c r="S227" s="448"/>
      <c r="T227" s="449" t="n">
        <v>0</v>
      </c>
      <c r="U227" s="447" t="n">
        <f aca="false">V227*H227</f>
        <v>0</v>
      </c>
      <c r="V227" s="449" t="n">
        <v>0</v>
      </c>
      <c r="W227" s="450" t="s">
        <v>486</v>
      </c>
      <c r="X227" s="451" t="s">
        <v>485</v>
      </c>
      <c r="Y227" s="426"/>
      <c r="Z227" s="426"/>
      <c r="AA227" s="426"/>
      <c r="AB227" s="409"/>
      <c r="AC227" s="409"/>
      <c r="AD227" s="409"/>
      <c r="AE227" s="409"/>
      <c r="AF227" s="410"/>
      <c r="AG227" s="410"/>
      <c r="AH227" s="417"/>
      <c r="AI227" s="410"/>
    </row>
    <row r="228" customFormat="false" ht="10.7" hidden="false" customHeight="true" outlineLevel="0" collapsed="false">
      <c r="A228" s="442" t="s">
        <v>464</v>
      </c>
      <c r="B228" s="443" t="s">
        <v>116</v>
      </c>
      <c r="C228" s="416"/>
      <c r="D228" s="416"/>
      <c r="E228" s="416"/>
      <c r="F228" s="416"/>
      <c r="G228" s="416"/>
      <c r="H228" s="444" t="n">
        <f aca="false">H210</f>
        <v>279464.66</v>
      </c>
      <c r="I228" s="445" t="n">
        <f aca="false">J228*H228</f>
        <v>279464.66</v>
      </c>
      <c r="J228" s="446" t="n">
        <v>1</v>
      </c>
      <c r="K228" s="447" t="n">
        <f aca="false">T228*H228</f>
        <v>0</v>
      </c>
      <c r="L228" s="448"/>
      <c r="M228" s="448"/>
      <c r="N228" s="448"/>
      <c r="O228" s="448"/>
      <c r="P228" s="448"/>
      <c r="Q228" s="448"/>
      <c r="R228" s="448"/>
      <c r="S228" s="448"/>
      <c r="T228" s="449" t="n">
        <v>0</v>
      </c>
      <c r="U228" s="447" t="n">
        <f aca="false">V228*H228</f>
        <v>0</v>
      </c>
      <c r="V228" s="449" t="n">
        <v>0</v>
      </c>
      <c r="W228" s="450" t="s">
        <v>486</v>
      </c>
      <c r="X228" s="451" t="s">
        <v>485</v>
      </c>
      <c r="Y228" s="426"/>
      <c r="Z228" s="426"/>
      <c r="AA228" s="426"/>
      <c r="AB228" s="409"/>
      <c r="AC228" s="409"/>
      <c r="AD228" s="409"/>
      <c r="AE228" s="409"/>
      <c r="AF228" s="410"/>
      <c r="AG228" s="410"/>
      <c r="AH228" s="417"/>
      <c r="AI228" s="410"/>
    </row>
    <row r="229" customFormat="false" ht="10.7" hidden="false" customHeight="true" outlineLevel="0" collapsed="false">
      <c r="A229" s="442" t="s">
        <v>465</v>
      </c>
      <c r="B229" s="443" t="s">
        <v>167</v>
      </c>
      <c r="C229" s="416"/>
      <c r="D229" s="416"/>
      <c r="E229" s="416"/>
      <c r="F229" s="416"/>
      <c r="G229" s="416"/>
      <c r="H229" s="444" t="n">
        <f aca="false">H211</f>
        <v>12525.12</v>
      </c>
      <c r="I229" s="445" t="n">
        <f aca="false">J229*H229</f>
        <v>12525.12</v>
      </c>
      <c r="J229" s="446" t="n">
        <v>1</v>
      </c>
      <c r="K229" s="447" t="n">
        <f aca="false">T229*H229</f>
        <v>0</v>
      </c>
      <c r="L229" s="448"/>
      <c r="M229" s="448"/>
      <c r="N229" s="448"/>
      <c r="O229" s="448"/>
      <c r="P229" s="448"/>
      <c r="Q229" s="448"/>
      <c r="R229" s="448"/>
      <c r="S229" s="448"/>
      <c r="T229" s="449" t="n">
        <v>0</v>
      </c>
      <c r="U229" s="447" t="n">
        <f aca="false">V229*H229</f>
        <v>0</v>
      </c>
      <c r="V229" s="449" t="n">
        <v>0</v>
      </c>
      <c r="W229" s="450" t="s">
        <v>486</v>
      </c>
      <c r="X229" s="451" t="s">
        <v>485</v>
      </c>
      <c r="Y229" s="426"/>
      <c r="Z229" s="426"/>
      <c r="AA229" s="426"/>
      <c r="AB229" s="409"/>
      <c r="AC229" s="409"/>
      <c r="AD229" s="409"/>
      <c r="AE229" s="409"/>
      <c r="AF229" s="410"/>
      <c r="AG229" s="410"/>
      <c r="AH229" s="417"/>
      <c r="AI229" s="410"/>
    </row>
    <row r="230" customFormat="false" ht="10.7" hidden="false" customHeight="true" outlineLevel="0" collapsed="false">
      <c r="A230" s="442" t="s">
        <v>466</v>
      </c>
      <c r="B230" s="443" t="s">
        <v>174</v>
      </c>
      <c r="C230" s="416"/>
      <c r="D230" s="416"/>
      <c r="E230" s="416"/>
      <c r="F230" s="416"/>
      <c r="G230" s="416"/>
      <c r="H230" s="444" t="n">
        <f aca="false">H212</f>
        <v>3924.16</v>
      </c>
      <c r="I230" s="445" t="n">
        <f aca="false">J230*H230</f>
        <v>3924.16</v>
      </c>
      <c r="J230" s="446" t="n">
        <v>1</v>
      </c>
      <c r="K230" s="447" t="n">
        <f aca="false">T230*H230</f>
        <v>0</v>
      </c>
      <c r="L230" s="448"/>
      <c r="M230" s="448"/>
      <c r="N230" s="448"/>
      <c r="O230" s="448"/>
      <c r="P230" s="448"/>
      <c r="Q230" s="448"/>
      <c r="R230" s="448"/>
      <c r="S230" s="448"/>
      <c r="T230" s="449" t="n">
        <v>0</v>
      </c>
      <c r="U230" s="447" t="n">
        <f aca="false">V230*H230</f>
        <v>0</v>
      </c>
      <c r="V230" s="449" t="n">
        <v>0</v>
      </c>
      <c r="W230" s="450" t="s">
        <v>486</v>
      </c>
      <c r="X230" s="451" t="s">
        <v>485</v>
      </c>
      <c r="Y230" s="426"/>
      <c r="Z230" s="426"/>
      <c r="AA230" s="426"/>
      <c r="AB230" s="409"/>
      <c r="AC230" s="409"/>
      <c r="AD230" s="409"/>
      <c r="AE230" s="409"/>
      <c r="AF230" s="410"/>
      <c r="AG230" s="410"/>
      <c r="AH230" s="417"/>
      <c r="AI230" s="410"/>
    </row>
    <row r="231" customFormat="false" ht="10.7" hidden="false" customHeight="true" outlineLevel="0" collapsed="false">
      <c r="A231" s="442" t="s">
        <v>467</v>
      </c>
      <c r="B231" s="443" t="s">
        <v>190</v>
      </c>
      <c r="C231" s="416"/>
      <c r="D231" s="416"/>
      <c r="E231" s="416"/>
      <c r="F231" s="416"/>
      <c r="G231" s="416"/>
      <c r="H231" s="444" t="n">
        <f aca="false">H213</f>
        <v>54882.51</v>
      </c>
      <c r="I231" s="445" t="n">
        <f aca="false">J231*H231</f>
        <v>54882.51</v>
      </c>
      <c r="J231" s="446" t="n">
        <v>1</v>
      </c>
      <c r="K231" s="447" t="n">
        <f aca="false">T231*H231</f>
        <v>0</v>
      </c>
      <c r="L231" s="448"/>
      <c r="M231" s="448"/>
      <c r="N231" s="448"/>
      <c r="O231" s="448"/>
      <c r="P231" s="448"/>
      <c r="Q231" s="448"/>
      <c r="R231" s="448"/>
      <c r="S231" s="448"/>
      <c r="T231" s="449" t="n">
        <v>0</v>
      </c>
      <c r="U231" s="447" t="n">
        <f aca="false">V231*H231</f>
        <v>0</v>
      </c>
      <c r="V231" s="449" t="n">
        <v>0</v>
      </c>
      <c r="W231" s="450" t="s">
        <v>486</v>
      </c>
      <c r="X231" s="451" t="s">
        <v>485</v>
      </c>
      <c r="Y231" s="426"/>
      <c r="Z231" s="426"/>
      <c r="AA231" s="426"/>
      <c r="AB231" s="409"/>
      <c r="AC231" s="409"/>
      <c r="AD231" s="409"/>
      <c r="AE231" s="409"/>
      <c r="AF231" s="410"/>
      <c r="AG231" s="410"/>
      <c r="AH231" s="417"/>
      <c r="AI231" s="410"/>
    </row>
    <row r="232" customFormat="false" ht="10.7" hidden="false" customHeight="true" outlineLevel="0" collapsed="false">
      <c r="A232" s="442" t="s">
        <v>468</v>
      </c>
      <c r="B232" s="443" t="s">
        <v>260</v>
      </c>
      <c r="C232" s="416"/>
      <c r="D232" s="416"/>
      <c r="E232" s="416"/>
      <c r="F232" s="416"/>
      <c r="G232" s="416"/>
      <c r="H232" s="444" t="n">
        <f aca="false">H214</f>
        <v>12161.871</v>
      </c>
      <c r="I232" s="445" t="n">
        <f aca="false">J232*H232</f>
        <v>12161.871</v>
      </c>
      <c r="J232" s="446" t="n">
        <v>1</v>
      </c>
      <c r="K232" s="447" t="n">
        <f aca="false">T232*H232</f>
        <v>0</v>
      </c>
      <c r="L232" s="448"/>
      <c r="M232" s="448"/>
      <c r="N232" s="448"/>
      <c r="O232" s="448"/>
      <c r="P232" s="448"/>
      <c r="Q232" s="448"/>
      <c r="R232" s="448"/>
      <c r="S232" s="448"/>
      <c r="T232" s="449" t="n">
        <v>0</v>
      </c>
      <c r="U232" s="447" t="n">
        <f aca="false">V232*H232</f>
        <v>0</v>
      </c>
      <c r="V232" s="449" t="n">
        <v>0</v>
      </c>
      <c r="W232" s="450" t="s">
        <v>486</v>
      </c>
      <c r="X232" s="451" t="s">
        <v>485</v>
      </c>
      <c r="Y232" s="426"/>
      <c r="Z232" s="426"/>
      <c r="AA232" s="426"/>
      <c r="AB232" s="409"/>
      <c r="AC232" s="409"/>
      <c r="AD232" s="409"/>
      <c r="AE232" s="409"/>
      <c r="AF232" s="410"/>
      <c r="AG232" s="410"/>
      <c r="AH232" s="417"/>
      <c r="AI232" s="410"/>
    </row>
    <row r="233" customFormat="false" ht="10.7" hidden="false" customHeight="true" outlineLevel="0" collapsed="false">
      <c r="A233" s="442" t="s">
        <v>469</v>
      </c>
      <c r="B233" s="443" t="s">
        <v>324</v>
      </c>
      <c r="C233" s="416"/>
      <c r="D233" s="416"/>
      <c r="E233" s="416"/>
      <c r="F233" s="416"/>
      <c r="G233" s="416"/>
      <c r="H233" s="444" t="n">
        <f aca="false">H215</f>
        <v>36141.7675</v>
      </c>
      <c r="I233" s="445" t="n">
        <f aca="false">J233*H233</f>
        <v>36141.7675</v>
      </c>
      <c r="J233" s="446" t="n">
        <v>1</v>
      </c>
      <c r="K233" s="447" t="n">
        <f aca="false">T233*H233</f>
        <v>0</v>
      </c>
      <c r="L233" s="448"/>
      <c r="M233" s="448"/>
      <c r="N233" s="448"/>
      <c r="O233" s="448"/>
      <c r="P233" s="448"/>
      <c r="Q233" s="448"/>
      <c r="R233" s="448"/>
      <c r="S233" s="448"/>
      <c r="T233" s="449" t="n">
        <v>0</v>
      </c>
      <c r="U233" s="447" t="n">
        <f aca="false">V233*H233</f>
        <v>0</v>
      </c>
      <c r="V233" s="449" t="n">
        <v>0</v>
      </c>
      <c r="W233" s="450" t="s">
        <v>486</v>
      </c>
      <c r="X233" s="451" t="s">
        <v>485</v>
      </c>
      <c r="Y233" s="426"/>
      <c r="Z233" s="426"/>
      <c r="AA233" s="426"/>
      <c r="AB233" s="409"/>
      <c r="AC233" s="409"/>
      <c r="AD233" s="409"/>
      <c r="AE233" s="409"/>
      <c r="AF233" s="410"/>
      <c r="AG233" s="410"/>
      <c r="AH233" s="417"/>
      <c r="AI233" s="410"/>
    </row>
    <row r="234" customFormat="false" ht="10.7" hidden="false" customHeight="true" outlineLevel="0" collapsed="false">
      <c r="A234" s="442" t="s">
        <v>470</v>
      </c>
      <c r="B234" s="443" t="s">
        <v>355</v>
      </c>
      <c r="C234" s="416"/>
      <c r="D234" s="416"/>
      <c r="E234" s="416"/>
      <c r="F234" s="416"/>
      <c r="G234" s="416"/>
      <c r="H234" s="444" t="n">
        <f aca="false">H216</f>
        <v>8071.68375031901</v>
      </c>
      <c r="I234" s="445" t="n">
        <f aca="false">J234*H234</f>
        <v>8071.68375031901</v>
      </c>
      <c r="J234" s="446" t="n">
        <v>1</v>
      </c>
      <c r="K234" s="447" t="n">
        <f aca="false">T234*H234</f>
        <v>0</v>
      </c>
      <c r="L234" s="448"/>
      <c r="M234" s="448"/>
      <c r="N234" s="448"/>
      <c r="O234" s="448"/>
      <c r="P234" s="448"/>
      <c r="Q234" s="448"/>
      <c r="R234" s="448"/>
      <c r="S234" s="448"/>
      <c r="T234" s="449" t="n">
        <v>0</v>
      </c>
      <c r="U234" s="447" t="n">
        <f aca="false">V234*H234</f>
        <v>0</v>
      </c>
      <c r="V234" s="449" t="n">
        <v>0</v>
      </c>
      <c r="W234" s="450" t="s">
        <v>486</v>
      </c>
      <c r="X234" s="451" t="s">
        <v>485</v>
      </c>
      <c r="Y234" s="426"/>
      <c r="Z234" s="426"/>
      <c r="AA234" s="426"/>
      <c r="AB234" s="409"/>
      <c r="AC234" s="409"/>
      <c r="AD234" s="409"/>
      <c r="AE234" s="409"/>
      <c r="AF234" s="410"/>
      <c r="AG234" s="410"/>
      <c r="AH234" s="417"/>
      <c r="AI234" s="410"/>
    </row>
    <row r="235" customFormat="false" ht="10.7" hidden="false" customHeight="true" outlineLevel="0" collapsed="false">
      <c r="A235" s="452" t="s">
        <v>471</v>
      </c>
      <c r="B235" s="453" t="s">
        <v>395</v>
      </c>
      <c r="C235" s="454"/>
      <c r="D235" s="454"/>
      <c r="E235" s="454"/>
      <c r="F235" s="454"/>
      <c r="G235" s="454"/>
      <c r="H235" s="455" t="n">
        <f aca="false">H217</f>
        <v>933.63</v>
      </c>
      <c r="I235" s="456" t="n">
        <f aca="false">J235*H235</f>
        <v>933.63</v>
      </c>
      <c r="J235" s="457" t="n">
        <v>1</v>
      </c>
      <c r="K235" s="458" t="n">
        <f aca="false">T235*H235</f>
        <v>0</v>
      </c>
      <c r="L235" s="459"/>
      <c r="M235" s="459"/>
      <c r="N235" s="459"/>
      <c r="O235" s="459"/>
      <c r="P235" s="459"/>
      <c r="Q235" s="459"/>
      <c r="R235" s="459"/>
      <c r="S235" s="459"/>
      <c r="T235" s="460" t="n">
        <v>0</v>
      </c>
      <c r="U235" s="458" t="n">
        <f aca="false">V235*H235</f>
        <v>0</v>
      </c>
      <c r="V235" s="460" t="n">
        <v>0</v>
      </c>
      <c r="W235" s="461" t="s">
        <v>486</v>
      </c>
      <c r="X235" s="462" t="s">
        <v>485</v>
      </c>
      <c r="Y235" s="426"/>
      <c r="Z235" s="426"/>
      <c r="AA235" s="426"/>
      <c r="AB235" s="409"/>
      <c r="AC235" s="409"/>
      <c r="AD235" s="409"/>
      <c r="AE235" s="409"/>
      <c r="AF235" s="410"/>
      <c r="AG235" s="410"/>
      <c r="AH235" s="417"/>
      <c r="AI235" s="410"/>
    </row>
    <row r="236" customFormat="false" ht="10.7" hidden="false" customHeight="true" outlineLevel="0" collapsed="false">
      <c r="A236" s="463" t="s">
        <v>487</v>
      </c>
      <c r="B236" s="463"/>
      <c r="C236" s="463"/>
      <c r="D236" s="463"/>
      <c r="E236" s="463"/>
      <c r="F236" s="463"/>
      <c r="G236" s="464" t="s">
        <v>472</v>
      </c>
      <c r="H236" s="465"/>
      <c r="I236" s="466"/>
      <c r="J236" s="467" t="n">
        <v>1</v>
      </c>
      <c r="K236" s="466"/>
      <c r="L236" s="466"/>
      <c r="M236" s="466"/>
      <c r="N236" s="466"/>
      <c r="O236" s="466"/>
      <c r="P236" s="466"/>
      <c r="Q236" s="466"/>
      <c r="R236" s="466"/>
      <c r="S236" s="466"/>
      <c r="T236" s="467" t="n">
        <v>0</v>
      </c>
      <c r="U236" s="466"/>
      <c r="V236" s="467" t="n">
        <v>0</v>
      </c>
      <c r="W236" s="466"/>
      <c r="X236" s="468"/>
      <c r="Y236" s="416"/>
      <c r="Z236" s="416"/>
      <c r="AA236" s="416"/>
      <c r="AB236" s="409"/>
      <c r="AC236" s="409"/>
      <c r="AD236" s="409"/>
      <c r="AE236" s="409"/>
      <c r="AF236" s="410"/>
      <c r="AG236" s="410"/>
      <c r="AH236" s="417"/>
      <c r="AI236" s="410"/>
    </row>
    <row r="237" customFormat="false" ht="10.7" hidden="false" customHeight="true" outlineLevel="0" collapsed="false">
      <c r="A237" s="469" t="s">
        <v>488</v>
      </c>
      <c r="B237" s="469"/>
      <c r="C237" s="469"/>
      <c r="D237" s="469"/>
      <c r="E237" s="469"/>
      <c r="F237" s="469"/>
      <c r="G237" s="470" t="s">
        <v>489</v>
      </c>
      <c r="H237" s="471" t="n">
        <f aca="false">SUM(H225:H235)</f>
        <v>487004.057907261</v>
      </c>
      <c r="I237" s="472" t="n">
        <f aca="false">SUM(I225:I235)</f>
        <v>487004.057907261</v>
      </c>
      <c r="J237" s="459"/>
      <c r="K237" s="473" t="n">
        <f aca="false">SUM(K225:K235)</f>
        <v>0</v>
      </c>
      <c r="L237" s="459"/>
      <c r="M237" s="459"/>
      <c r="N237" s="459"/>
      <c r="O237" s="459"/>
      <c r="P237" s="459"/>
      <c r="Q237" s="459"/>
      <c r="R237" s="459"/>
      <c r="S237" s="459"/>
      <c r="T237" s="459"/>
      <c r="U237" s="473" t="n">
        <f aca="false">SUM(U225:U235)</f>
        <v>0</v>
      </c>
      <c r="V237" s="459"/>
      <c r="W237" s="459"/>
      <c r="X237" s="474"/>
      <c r="Y237" s="416"/>
      <c r="Z237" s="416"/>
      <c r="AA237" s="416"/>
      <c r="AB237" s="409"/>
      <c r="AC237" s="409"/>
      <c r="AD237" s="409"/>
      <c r="AE237" s="409"/>
      <c r="AF237" s="410"/>
      <c r="AG237" s="410"/>
      <c r="AH237" s="417"/>
      <c r="AI237" s="410"/>
    </row>
    <row r="238" customFormat="false" ht="10.7" hidden="false" customHeight="true" outlineLevel="0" collapsed="false">
      <c r="A238" s="416"/>
      <c r="B238" s="416"/>
      <c r="C238" s="416"/>
      <c r="D238" s="416"/>
      <c r="E238" s="416"/>
      <c r="F238" s="416"/>
      <c r="G238" s="416"/>
      <c r="H238" s="416"/>
      <c r="I238" s="416"/>
      <c r="J238" s="416"/>
      <c r="K238" s="416"/>
      <c r="L238" s="416"/>
      <c r="M238" s="416"/>
      <c r="N238" s="416"/>
      <c r="O238" s="416"/>
      <c r="P238" s="416"/>
      <c r="Q238" s="416"/>
      <c r="R238" s="416"/>
      <c r="S238" s="416"/>
      <c r="T238" s="416"/>
      <c r="U238" s="416"/>
      <c r="V238" s="416"/>
      <c r="W238" s="416"/>
      <c r="X238" s="416"/>
      <c r="Y238" s="416"/>
      <c r="Z238" s="416"/>
      <c r="AA238" s="416"/>
      <c r="AB238" s="409"/>
      <c r="AC238" s="409"/>
      <c r="AD238" s="409"/>
      <c r="AE238" s="409"/>
      <c r="AF238" s="410"/>
      <c r="AG238" s="410"/>
      <c r="AH238" s="417"/>
      <c r="AI238" s="410"/>
    </row>
    <row r="239" customFormat="false" ht="10.7" hidden="false" customHeight="true" outlineLevel="0" collapsed="false">
      <c r="A239" s="416"/>
      <c r="B239" s="416"/>
      <c r="C239" s="416"/>
      <c r="D239" s="416"/>
      <c r="E239" s="416"/>
      <c r="F239" s="416"/>
      <c r="G239" s="416"/>
      <c r="H239" s="416"/>
      <c r="I239" s="416"/>
      <c r="J239" s="416"/>
      <c r="K239" s="416"/>
      <c r="L239" s="416"/>
      <c r="M239" s="416"/>
      <c r="N239" s="416"/>
      <c r="O239" s="416"/>
      <c r="P239" s="416"/>
      <c r="Q239" s="416"/>
      <c r="R239" s="416"/>
      <c r="S239" s="416"/>
      <c r="T239" s="416"/>
      <c r="U239" s="416"/>
      <c r="V239" s="416"/>
      <c r="W239" s="416"/>
      <c r="X239" s="416"/>
      <c r="Y239" s="416"/>
      <c r="Z239" s="416"/>
      <c r="AA239" s="416"/>
      <c r="AB239" s="409"/>
      <c r="AC239" s="409"/>
      <c r="AD239" s="409"/>
      <c r="AE239" s="409"/>
      <c r="AF239" s="410"/>
      <c r="AG239" s="410"/>
      <c r="AH239" s="417"/>
      <c r="AI239" s="410"/>
    </row>
    <row r="240" customFormat="false" ht="10.7" hidden="false" customHeight="true" outlineLevel="0" collapsed="false">
      <c r="A240" s="416"/>
      <c r="B240" s="416"/>
      <c r="C240" s="416"/>
      <c r="D240" s="416"/>
      <c r="E240" s="416"/>
      <c r="F240" s="416"/>
      <c r="G240" s="416"/>
      <c r="H240" s="416"/>
      <c r="I240" s="416"/>
      <c r="J240" s="416"/>
      <c r="K240" s="416"/>
      <c r="L240" s="416"/>
      <c r="M240" s="416"/>
      <c r="N240" s="416"/>
      <c r="O240" s="416"/>
      <c r="P240" s="416"/>
      <c r="Q240" s="416"/>
      <c r="R240" s="416"/>
      <c r="S240" s="416"/>
      <c r="T240" s="416"/>
      <c r="U240" s="416"/>
      <c r="V240" s="416"/>
      <c r="W240" s="416"/>
      <c r="X240" s="416"/>
      <c r="Y240" s="416"/>
      <c r="Z240" s="416"/>
      <c r="AA240" s="416"/>
      <c r="AB240" s="409"/>
      <c r="AC240" s="409"/>
      <c r="AD240" s="409"/>
      <c r="AE240" s="409"/>
      <c r="AF240" s="410"/>
      <c r="AG240" s="410"/>
      <c r="AH240" s="417"/>
      <c r="AI240" s="410"/>
    </row>
    <row r="241" customFormat="false" ht="10.7" hidden="false" customHeight="true" outlineLevel="0" collapsed="false">
      <c r="A241" s="416"/>
      <c r="B241" s="416"/>
      <c r="C241" s="416"/>
      <c r="D241" s="416"/>
      <c r="E241" s="416"/>
      <c r="F241" s="416"/>
      <c r="G241" s="416"/>
      <c r="H241" s="416"/>
      <c r="I241" s="416"/>
      <c r="J241" s="416"/>
      <c r="K241" s="416"/>
      <c r="L241" s="416"/>
      <c r="M241" s="416"/>
      <c r="N241" s="416"/>
      <c r="O241" s="416"/>
      <c r="P241" s="416"/>
      <c r="Q241" s="416"/>
      <c r="R241" s="416"/>
      <c r="S241" s="416"/>
      <c r="T241" s="416"/>
      <c r="U241" s="416"/>
      <c r="V241" s="416"/>
      <c r="W241" s="416"/>
      <c r="X241" s="416"/>
      <c r="Y241" s="416"/>
      <c r="Z241" s="416"/>
      <c r="AA241" s="416"/>
      <c r="AB241" s="409"/>
      <c r="AC241" s="409"/>
      <c r="AD241" s="409"/>
      <c r="AE241" s="409"/>
      <c r="AF241" s="410"/>
      <c r="AG241" s="410"/>
      <c r="AH241" s="417"/>
      <c r="AI241" s="410"/>
    </row>
    <row r="242" customFormat="false" ht="10.7" hidden="false" customHeight="true" outlineLevel="0" collapsed="false">
      <c r="A242" s="416"/>
      <c r="B242" s="416"/>
      <c r="C242" s="416"/>
      <c r="D242" s="416"/>
      <c r="E242" s="416"/>
      <c r="F242" s="416"/>
      <c r="G242" s="416"/>
      <c r="H242" s="416"/>
      <c r="I242" s="416"/>
      <c r="J242" s="416"/>
      <c r="K242" s="416"/>
      <c r="L242" s="416"/>
      <c r="M242" s="416"/>
      <c r="N242" s="416"/>
      <c r="O242" s="416"/>
      <c r="P242" s="416"/>
      <c r="Q242" s="416"/>
      <c r="R242" s="416"/>
      <c r="S242" s="416"/>
      <c r="T242" s="416"/>
      <c r="U242" s="416"/>
      <c r="V242" s="416"/>
      <c r="W242" s="416"/>
      <c r="X242" s="416"/>
      <c r="Y242" s="416"/>
      <c r="Z242" s="416"/>
      <c r="AA242" s="416"/>
      <c r="AB242" s="409"/>
      <c r="AC242" s="409"/>
      <c r="AD242" s="409"/>
      <c r="AE242" s="409"/>
      <c r="AF242" s="410"/>
      <c r="AG242" s="410"/>
      <c r="AH242" s="417"/>
      <c r="AI242" s="410"/>
    </row>
    <row r="243" customFormat="false" ht="10.7" hidden="false" customHeight="true" outlineLevel="0" collapsed="false">
      <c r="A243" s="416"/>
      <c r="B243" s="416"/>
      <c r="C243" s="416"/>
      <c r="D243" s="416"/>
      <c r="E243" s="416"/>
      <c r="F243" s="416"/>
      <c r="G243" s="416"/>
      <c r="H243" s="416"/>
      <c r="I243" s="416"/>
      <c r="J243" s="416"/>
      <c r="K243" s="416"/>
      <c r="L243" s="416"/>
      <c r="M243" s="416"/>
      <c r="N243" s="416"/>
      <c r="O243" s="416"/>
      <c r="P243" s="416"/>
      <c r="Q243" s="416"/>
      <c r="R243" s="416"/>
      <c r="S243" s="416"/>
      <c r="T243" s="416"/>
      <c r="U243" s="416"/>
      <c r="V243" s="416"/>
      <c r="W243" s="416"/>
      <c r="X243" s="416"/>
      <c r="Y243" s="416"/>
      <c r="Z243" s="416"/>
      <c r="AA243" s="416"/>
      <c r="AB243" s="409"/>
      <c r="AC243" s="409"/>
      <c r="AD243" s="409"/>
      <c r="AE243" s="409"/>
      <c r="AF243" s="410"/>
      <c r="AG243" s="410"/>
      <c r="AH243" s="417"/>
      <c r="AI243" s="410"/>
    </row>
    <row r="244" customFormat="false" ht="10.7" hidden="false" customHeight="true" outlineLevel="0" collapsed="false">
      <c r="A244" s="416"/>
      <c r="B244" s="416"/>
      <c r="C244" s="416"/>
      <c r="D244" s="416"/>
      <c r="E244" s="416"/>
      <c r="F244" s="416"/>
      <c r="G244" s="416"/>
      <c r="H244" s="416"/>
      <c r="I244" s="416"/>
      <c r="J244" s="416"/>
      <c r="K244" s="416"/>
      <c r="L244" s="416"/>
      <c r="M244" s="416"/>
      <c r="N244" s="416"/>
      <c r="O244" s="416"/>
      <c r="P244" s="416"/>
      <c r="Q244" s="416"/>
      <c r="R244" s="416"/>
      <c r="S244" s="416"/>
      <c r="T244" s="416"/>
      <c r="U244" s="416"/>
      <c r="V244" s="416"/>
      <c r="W244" s="416"/>
      <c r="X244" s="416"/>
      <c r="Y244" s="416"/>
      <c r="Z244" s="416"/>
      <c r="AA244" s="416"/>
      <c r="AB244" s="409"/>
      <c r="AC244" s="409"/>
      <c r="AD244" s="409"/>
      <c r="AE244" s="409"/>
      <c r="AF244" s="410"/>
      <c r="AG244" s="410"/>
      <c r="AH244" s="417"/>
      <c r="AI244" s="410"/>
    </row>
    <row r="245" customFormat="false" ht="10.7" hidden="false" customHeight="true" outlineLevel="0" collapsed="false">
      <c r="A245" s="416"/>
      <c r="B245" s="416"/>
      <c r="C245" s="416"/>
      <c r="D245" s="416"/>
      <c r="E245" s="416"/>
      <c r="F245" s="416"/>
      <c r="G245" s="416"/>
      <c r="H245" s="416"/>
      <c r="I245" s="416"/>
      <c r="J245" s="416"/>
      <c r="K245" s="416"/>
      <c r="L245" s="416"/>
      <c r="M245" s="416"/>
      <c r="N245" s="416"/>
      <c r="O245" s="416"/>
      <c r="P245" s="416"/>
      <c r="Q245" s="416"/>
      <c r="R245" s="416"/>
      <c r="S245" s="416"/>
      <c r="T245" s="416"/>
      <c r="U245" s="416"/>
      <c r="V245" s="416"/>
      <c r="W245" s="416"/>
      <c r="X245" s="416"/>
      <c r="Y245" s="416"/>
      <c r="Z245" s="416"/>
      <c r="AA245" s="416"/>
      <c r="AB245" s="409"/>
      <c r="AC245" s="409"/>
      <c r="AD245" s="409"/>
      <c r="AE245" s="409"/>
      <c r="AF245" s="410"/>
      <c r="AG245" s="410"/>
      <c r="AH245" s="417"/>
      <c r="AI245" s="410"/>
    </row>
    <row r="246" customFormat="false" ht="10.7" hidden="false" customHeight="true" outlineLevel="0" collapsed="false">
      <c r="A246" s="416"/>
      <c r="B246" s="416"/>
      <c r="C246" s="416"/>
      <c r="D246" s="416"/>
      <c r="E246" s="416"/>
      <c r="F246" s="416"/>
      <c r="G246" s="416"/>
      <c r="H246" s="416"/>
      <c r="I246" s="416"/>
      <c r="J246" s="416"/>
      <c r="K246" s="416"/>
      <c r="L246" s="416"/>
      <c r="M246" s="416"/>
      <c r="N246" s="416"/>
      <c r="O246" s="416"/>
      <c r="P246" s="416"/>
      <c r="Q246" s="416"/>
      <c r="R246" s="416"/>
      <c r="S246" s="416"/>
      <c r="T246" s="416"/>
      <c r="U246" s="416"/>
      <c r="V246" s="416"/>
      <c r="W246" s="416"/>
      <c r="X246" s="416"/>
      <c r="Y246" s="416"/>
      <c r="Z246" s="416"/>
      <c r="AA246" s="416"/>
      <c r="AB246" s="409"/>
      <c r="AC246" s="409"/>
      <c r="AD246" s="409"/>
      <c r="AE246" s="409"/>
      <c r="AF246" s="410"/>
      <c r="AG246" s="410"/>
      <c r="AH246" s="417"/>
      <c r="AI246" s="410"/>
    </row>
    <row r="247" customFormat="false" ht="10.7" hidden="false" customHeight="true" outlineLevel="0" collapsed="false">
      <c r="A247" s="416"/>
      <c r="B247" s="416"/>
      <c r="C247" s="416"/>
      <c r="D247" s="416"/>
      <c r="E247" s="416"/>
      <c r="F247" s="416"/>
      <c r="G247" s="416"/>
      <c r="H247" s="416"/>
      <c r="I247" s="416"/>
      <c r="J247" s="416"/>
      <c r="K247" s="416"/>
      <c r="L247" s="416"/>
      <c r="M247" s="416"/>
      <c r="N247" s="416"/>
      <c r="O247" s="416"/>
      <c r="P247" s="416"/>
      <c r="Q247" s="416"/>
      <c r="R247" s="416"/>
      <c r="S247" s="416"/>
      <c r="T247" s="416"/>
      <c r="U247" s="416"/>
      <c r="V247" s="416"/>
      <c r="W247" s="416"/>
      <c r="X247" s="416"/>
      <c r="Y247" s="416"/>
      <c r="Z247" s="416"/>
      <c r="AA247" s="416"/>
      <c r="AB247" s="409"/>
      <c r="AC247" s="409"/>
      <c r="AD247" s="409"/>
      <c r="AE247" s="409"/>
      <c r="AF247" s="410"/>
      <c r="AG247" s="410"/>
      <c r="AH247" s="417"/>
      <c r="AI247" s="410"/>
    </row>
    <row r="248" customFormat="false" ht="10.7" hidden="false" customHeight="true" outlineLevel="0" collapsed="false">
      <c r="A248" s="432"/>
      <c r="B248" s="433"/>
      <c r="C248" s="433"/>
      <c r="D248" s="433"/>
      <c r="E248" s="433"/>
      <c r="F248" s="433"/>
      <c r="G248" s="433"/>
      <c r="H248" s="433"/>
      <c r="I248" s="433"/>
      <c r="J248" s="433"/>
      <c r="K248" s="433"/>
      <c r="L248" s="433"/>
      <c r="M248" s="433"/>
      <c r="N248" s="433"/>
      <c r="O248" s="433"/>
      <c r="P248" s="433"/>
      <c r="Q248" s="433"/>
      <c r="R248" s="433"/>
      <c r="S248" s="433"/>
      <c r="T248" s="433"/>
      <c r="U248" s="433"/>
      <c r="V248" s="433"/>
      <c r="W248" s="433"/>
      <c r="X248" s="475"/>
      <c r="Y248" s="416"/>
      <c r="Z248" s="416"/>
      <c r="AA248" s="416"/>
      <c r="AB248" s="409"/>
      <c r="AC248" s="409"/>
      <c r="AD248" s="409"/>
      <c r="AE248" s="409"/>
      <c r="AF248" s="410"/>
      <c r="AG248" s="410"/>
      <c r="AH248" s="417"/>
      <c r="AI248" s="410"/>
    </row>
    <row r="249" customFormat="false" ht="10.7" hidden="false" customHeight="true" outlineLevel="0" collapsed="false">
      <c r="A249" s="443"/>
      <c r="B249" s="416"/>
      <c r="C249" s="416"/>
      <c r="D249" s="416"/>
      <c r="E249" s="416"/>
      <c r="F249" s="416"/>
      <c r="G249" s="416"/>
      <c r="H249" s="416"/>
      <c r="I249" s="416"/>
      <c r="J249" s="416"/>
      <c r="K249" s="416"/>
      <c r="L249" s="416"/>
      <c r="M249" s="416"/>
      <c r="N249" s="416"/>
      <c r="O249" s="416"/>
      <c r="P249" s="416"/>
      <c r="Q249" s="416"/>
      <c r="R249" s="416"/>
      <c r="S249" s="416"/>
      <c r="T249" s="416"/>
      <c r="U249" s="416"/>
      <c r="V249" s="416"/>
      <c r="W249" s="416"/>
      <c r="X249" s="476"/>
      <c r="Y249" s="416"/>
      <c r="Z249" s="416"/>
      <c r="AA249" s="416"/>
      <c r="AB249" s="409"/>
      <c r="AC249" s="409"/>
      <c r="AD249" s="409"/>
      <c r="AE249" s="409"/>
      <c r="AF249" s="410"/>
      <c r="AG249" s="410"/>
      <c r="AH249" s="417"/>
      <c r="AI249" s="410"/>
    </row>
    <row r="250" customFormat="false" ht="10.7" hidden="false" customHeight="true" outlineLevel="0" collapsed="false">
      <c r="A250" s="443"/>
      <c r="B250" s="416"/>
      <c r="C250" s="416"/>
      <c r="D250" s="416"/>
      <c r="E250" s="416"/>
      <c r="F250" s="416"/>
      <c r="G250" s="416"/>
      <c r="H250" s="416"/>
      <c r="I250" s="416"/>
      <c r="J250" s="416"/>
      <c r="K250" s="416"/>
      <c r="L250" s="416"/>
      <c r="M250" s="416"/>
      <c r="N250" s="416"/>
      <c r="O250" s="416"/>
      <c r="P250" s="416"/>
      <c r="Q250" s="416"/>
      <c r="R250" s="416"/>
      <c r="S250" s="416"/>
      <c r="T250" s="416"/>
      <c r="U250" s="416"/>
      <c r="V250" s="416"/>
      <c r="W250" s="416"/>
      <c r="X250" s="476"/>
      <c r="Y250" s="416"/>
      <c r="Z250" s="416"/>
      <c r="AA250" s="416"/>
      <c r="AB250" s="409"/>
      <c r="AC250" s="409"/>
      <c r="AD250" s="409"/>
      <c r="AE250" s="409"/>
      <c r="AF250" s="410"/>
      <c r="AG250" s="410"/>
      <c r="AH250" s="417"/>
      <c r="AI250" s="410"/>
    </row>
    <row r="251" customFormat="false" ht="10.7" hidden="false" customHeight="true" outlineLevel="0" collapsed="false">
      <c r="A251" s="477"/>
      <c r="B251" s="343"/>
      <c r="C251" s="343"/>
      <c r="D251" s="343"/>
      <c r="E251" s="478" t="s">
        <v>490</v>
      </c>
      <c r="F251" s="478"/>
      <c r="G251" s="478"/>
      <c r="H251" s="478"/>
      <c r="I251" s="478"/>
      <c r="J251" s="478"/>
      <c r="K251" s="478"/>
      <c r="L251" s="478"/>
      <c r="M251" s="478"/>
      <c r="N251" s="478"/>
      <c r="O251" s="478"/>
      <c r="P251" s="478"/>
      <c r="Q251" s="478"/>
      <c r="R251" s="478"/>
      <c r="S251" s="478"/>
      <c r="T251" s="478"/>
      <c r="U251" s="478"/>
      <c r="V251" s="343"/>
      <c r="W251" s="343"/>
      <c r="X251" s="479"/>
      <c r="Y251" s="343"/>
      <c r="Z251" s="343"/>
      <c r="AA251" s="343"/>
      <c r="AB251" s="409"/>
      <c r="AC251" s="409"/>
      <c r="AD251" s="409"/>
      <c r="AE251" s="409"/>
      <c r="AF251" s="410"/>
      <c r="AG251" s="410"/>
      <c r="AH251" s="417"/>
      <c r="AI251" s="410"/>
    </row>
    <row r="252" customFormat="false" ht="10.7" hidden="false" customHeight="true" outlineLevel="0" collapsed="false">
      <c r="A252" s="477"/>
      <c r="B252" s="343"/>
      <c r="C252" s="343"/>
      <c r="D252" s="343"/>
      <c r="E252" s="343"/>
      <c r="F252" s="343"/>
      <c r="G252" s="343"/>
      <c r="H252" s="343"/>
      <c r="I252" s="343"/>
      <c r="J252" s="343"/>
      <c r="K252" s="343"/>
      <c r="L252" s="343"/>
      <c r="M252" s="343"/>
      <c r="N252" s="343"/>
      <c r="O252" s="343"/>
      <c r="P252" s="343"/>
      <c r="Q252" s="343"/>
      <c r="R252" s="343"/>
      <c r="S252" s="343"/>
      <c r="T252" s="343"/>
      <c r="U252" s="343"/>
      <c r="V252" s="343"/>
      <c r="W252" s="343"/>
      <c r="X252" s="479"/>
      <c r="Y252" s="343"/>
      <c r="Z252" s="343"/>
      <c r="AA252" s="343"/>
      <c r="AB252" s="409"/>
      <c r="AC252" s="409"/>
      <c r="AD252" s="409"/>
      <c r="AE252" s="409"/>
      <c r="AF252" s="410"/>
      <c r="AG252" s="410"/>
      <c r="AH252" s="417"/>
      <c r="AI252" s="410"/>
    </row>
    <row r="253" customFormat="false" ht="10.7" hidden="false" customHeight="true" outlineLevel="0" collapsed="false">
      <c r="A253" s="52" t="s">
        <v>491</v>
      </c>
      <c r="B253" s="52"/>
      <c r="C253" s="52"/>
      <c r="D253" s="52"/>
      <c r="E253" s="52"/>
      <c r="F253" s="52"/>
      <c r="G253" s="52"/>
      <c r="H253" s="480" t="n">
        <f aca="false">X158</f>
        <v>487004.057907261</v>
      </c>
      <c r="I253" s="237" t="e">
        <f aca="false">I162</f>
        <v>#VALUE!</v>
      </c>
      <c r="J253" s="238"/>
      <c r="K253" s="239"/>
      <c r="L253" s="240"/>
      <c r="M253" s="240"/>
      <c r="N253" s="240"/>
      <c r="O253" s="240"/>
      <c r="P253" s="240"/>
      <c r="Q253" s="241"/>
      <c r="R253" s="242"/>
      <c r="S253" s="242"/>
      <c r="T253" s="243"/>
      <c r="U253" s="243"/>
      <c r="V253" s="53"/>
      <c r="W253" s="53"/>
      <c r="X253" s="244"/>
      <c r="Y253" s="53"/>
      <c r="Z253" s="53"/>
      <c r="AA253" s="53"/>
      <c r="AB253" s="409"/>
      <c r="AC253" s="409"/>
      <c r="AD253" s="409"/>
      <c r="AE253" s="409"/>
      <c r="AF253" s="410"/>
      <c r="AG253" s="410"/>
      <c r="AH253" s="417"/>
      <c r="AI253" s="410"/>
    </row>
    <row r="254" customFormat="false" ht="10.7" hidden="false" customHeight="true" outlineLevel="0" collapsed="false">
      <c r="A254" s="477"/>
      <c r="B254" s="343"/>
      <c r="C254" s="343"/>
      <c r="D254" s="343"/>
      <c r="E254" s="343"/>
      <c r="F254" s="343"/>
      <c r="G254" s="343"/>
      <c r="H254" s="343"/>
      <c r="I254" s="343"/>
      <c r="J254" s="343"/>
      <c r="K254" s="343"/>
      <c r="L254" s="343"/>
      <c r="M254" s="343"/>
      <c r="N254" s="343"/>
      <c r="O254" s="343"/>
      <c r="P254" s="343"/>
      <c r="Q254" s="343"/>
      <c r="R254" s="343"/>
      <c r="S254" s="343"/>
      <c r="T254" s="343"/>
      <c r="U254" s="343"/>
      <c r="V254" s="343"/>
      <c r="W254" s="343"/>
      <c r="X254" s="479"/>
      <c r="Y254" s="343"/>
      <c r="Z254" s="343"/>
      <c r="AA254" s="343"/>
      <c r="AB254" s="409"/>
      <c r="AC254" s="409"/>
      <c r="AD254" s="409"/>
      <c r="AE254" s="409"/>
      <c r="AF254" s="410"/>
      <c r="AG254" s="410"/>
      <c r="AH254" s="417"/>
      <c r="AI254" s="410"/>
    </row>
    <row r="255" customFormat="false" ht="10.7" hidden="false" customHeight="true" outlineLevel="0" collapsed="false">
      <c r="A255" s="477"/>
      <c r="B255" s="343"/>
      <c r="C255" s="343"/>
      <c r="D255" s="343"/>
      <c r="E255" s="343"/>
      <c r="F255" s="343"/>
      <c r="G255" s="343"/>
      <c r="H255" s="478" t="s">
        <v>492</v>
      </c>
      <c r="I255" s="478"/>
      <c r="J255" s="343"/>
      <c r="K255" s="343"/>
      <c r="L255" s="343"/>
      <c r="M255" s="343"/>
      <c r="N255" s="343"/>
      <c r="O255" s="343"/>
      <c r="P255" s="343"/>
      <c r="Q255" s="343"/>
      <c r="R255" s="343"/>
      <c r="S255" s="343"/>
      <c r="T255" s="343"/>
      <c r="U255" s="343"/>
      <c r="V255" s="343"/>
      <c r="W255" s="343"/>
      <c r="X255" s="479"/>
      <c r="Y255" s="343"/>
      <c r="Z255" s="343"/>
      <c r="AA255" s="343"/>
      <c r="AB255" s="409"/>
      <c r="AC255" s="409"/>
      <c r="AD255" s="409"/>
      <c r="AE255" s="409"/>
      <c r="AF255" s="410"/>
      <c r="AG255" s="410"/>
      <c r="AH255" s="417"/>
      <c r="AI255" s="410"/>
    </row>
    <row r="256" customFormat="false" ht="10.7" hidden="false" customHeight="true" outlineLevel="0" collapsed="false">
      <c r="A256" s="477"/>
      <c r="B256" s="343"/>
      <c r="C256" s="343"/>
      <c r="D256" s="343"/>
      <c r="E256" s="343"/>
      <c r="F256" s="343"/>
      <c r="G256" s="343"/>
      <c r="H256" s="343"/>
      <c r="I256" s="343"/>
      <c r="J256" s="343"/>
      <c r="K256" s="343"/>
      <c r="L256" s="343"/>
      <c r="M256" s="343"/>
      <c r="N256" s="343"/>
      <c r="O256" s="343"/>
      <c r="P256" s="343"/>
      <c r="Q256" s="343"/>
      <c r="R256" s="343"/>
      <c r="S256" s="343"/>
      <c r="T256" s="343"/>
      <c r="U256" s="343"/>
      <c r="V256" s="343"/>
      <c r="W256" s="343"/>
      <c r="X256" s="479"/>
      <c r="Y256" s="343"/>
      <c r="Z256" s="343"/>
      <c r="AA256" s="343"/>
      <c r="AB256" s="409"/>
      <c r="AC256" s="409"/>
      <c r="AD256" s="409"/>
      <c r="AE256" s="409"/>
      <c r="AF256" s="410"/>
      <c r="AG256" s="410"/>
      <c r="AH256" s="417"/>
      <c r="AI256" s="410"/>
    </row>
    <row r="257" customFormat="false" ht="10.7" hidden="false" customHeight="true" outlineLevel="0" collapsed="false">
      <c r="A257" s="477"/>
      <c r="B257" s="343"/>
      <c r="C257" s="343"/>
      <c r="D257" s="343"/>
      <c r="E257" s="478" t="s">
        <v>493</v>
      </c>
      <c r="F257" s="478"/>
      <c r="G257" s="478"/>
      <c r="H257" s="478"/>
      <c r="I257" s="478"/>
      <c r="J257" s="478"/>
      <c r="K257" s="478"/>
      <c r="L257" s="478"/>
      <c r="M257" s="478"/>
      <c r="N257" s="478"/>
      <c r="O257" s="478"/>
      <c r="P257" s="478"/>
      <c r="Q257" s="478"/>
      <c r="R257" s="478"/>
      <c r="S257" s="478"/>
      <c r="T257" s="478"/>
      <c r="U257" s="478"/>
      <c r="V257" s="343"/>
      <c r="W257" s="343"/>
      <c r="X257" s="479"/>
      <c r="Y257" s="343"/>
      <c r="Z257" s="343"/>
      <c r="AA257" s="343"/>
      <c r="AB257" s="409"/>
      <c r="AC257" s="409"/>
      <c r="AD257" s="409"/>
      <c r="AE257" s="409"/>
      <c r="AF257" s="410"/>
      <c r="AG257" s="410"/>
      <c r="AH257" s="417"/>
      <c r="AI257" s="410"/>
    </row>
    <row r="258" customFormat="false" ht="10.7" hidden="false" customHeight="true" outlineLevel="0" collapsed="false">
      <c r="A258" s="477"/>
      <c r="B258" s="343"/>
      <c r="C258" s="343"/>
      <c r="D258" s="343"/>
      <c r="E258" s="343"/>
      <c r="F258" s="343"/>
      <c r="G258" s="343"/>
      <c r="H258" s="343"/>
      <c r="I258" s="343"/>
      <c r="J258" s="343"/>
      <c r="K258" s="343"/>
      <c r="L258" s="343"/>
      <c r="M258" s="343"/>
      <c r="N258" s="343"/>
      <c r="O258" s="343"/>
      <c r="P258" s="343"/>
      <c r="Q258" s="343"/>
      <c r="R258" s="343"/>
      <c r="S258" s="343"/>
      <c r="T258" s="343"/>
      <c r="U258" s="343"/>
      <c r="V258" s="343"/>
      <c r="W258" s="343"/>
      <c r="X258" s="479"/>
      <c r="Y258" s="343"/>
      <c r="Z258" s="343"/>
      <c r="AA258" s="343"/>
      <c r="AB258" s="409"/>
      <c r="AC258" s="409"/>
      <c r="AD258" s="409"/>
      <c r="AE258" s="409"/>
      <c r="AF258" s="410"/>
      <c r="AG258" s="410"/>
      <c r="AH258" s="417"/>
      <c r="AI258" s="410"/>
    </row>
    <row r="259" customFormat="false" ht="10.7" hidden="false" customHeight="true" outlineLevel="0" collapsed="false">
      <c r="A259" s="52" t="s">
        <v>494</v>
      </c>
      <c r="B259" s="52"/>
      <c r="C259" s="52"/>
      <c r="D259" s="52"/>
      <c r="E259" s="52"/>
      <c r="F259" s="52"/>
      <c r="G259" s="52"/>
      <c r="H259" s="480" t="n">
        <f aca="false">W158</f>
        <v>101843.50692144</v>
      </c>
      <c r="I259" s="237" t="e">
        <f aca="false">I160</f>
        <v>#VALUE!</v>
      </c>
      <c r="J259" s="238"/>
      <c r="K259" s="239"/>
      <c r="L259" s="240"/>
      <c r="M259" s="240"/>
      <c r="N259" s="240"/>
      <c r="O259" s="240"/>
      <c r="P259" s="240"/>
      <c r="Q259" s="241"/>
      <c r="R259" s="242"/>
      <c r="S259" s="242"/>
      <c r="T259" s="243"/>
      <c r="U259" s="243"/>
      <c r="V259" s="53"/>
      <c r="W259" s="53"/>
      <c r="X259" s="244"/>
      <c r="Y259" s="53"/>
      <c r="Z259" s="53"/>
      <c r="AA259" s="53"/>
      <c r="AB259" s="409"/>
      <c r="AC259" s="409"/>
      <c r="AD259" s="409"/>
      <c r="AE259" s="409"/>
      <c r="AF259" s="410"/>
      <c r="AG259" s="410"/>
      <c r="AH259" s="417"/>
      <c r="AI259" s="410"/>
    </row>
    <row r="260" customFormat="false" ht="10.7" hidden="false" customHeight="true" outlineLevel="0" collapsed="false">
      <c r="A260" s="477"/>
      <c r="B260" s="343"/>
      <c r="C260" s="343"/>
      <c r="D260" s="343"/>
      <c r="E260" s="343"/>
      <c r="F260" s="343"/>
      <c r="G260" s="343"/>
      <c r="H260" s="343"/>
      <c r="I260" s="343"/>
      <c r="J260" s="343"/>
      <c r="K260" s="343"/>
      <c r="L260" s="343"/>
      <c r="M260" s="343"/>
      <c r="N260" s="343"/>
      <c r="O260" s="343"/>
      <c r="P260" s="343"/>
      <c r="Q260" s="343"/>
      <c r="R260" s="343"/>
      <c r="S260" s="343"/>
      <c r="T260" s="343"/>
      <c r="U260" s="343"/>
      <c r="V260" s="343"/>
      <c r="W260" s="343"/>
      <c r="X260" s="479"/>
      <c r="Y260" s="343"/>
      <c r="Z260" s="343"/>
      <c r="AA260" s="343"/>
      <c r="AB260" s="409"/>
      <c r="AC260" s="409"/>
      <c r="AD260" s="409"/>
      <c r="AE260" s="409"/>
      <c r="AF260" s="410"/>
      <c r="AG260" s="410"/>
      <c r="AH260" s="417"/>
      <c r="AI260" s="410"/>
    </row>
    <row r="261" customFormat="false" ht="10.7" hidden="false" customHeight="true" outlineLevel="0" collapsed="false">
      <c r="A261" s="477"/>
      <c r="B261" s="343"/>
      <c r="C261" s="343"/>
      <c r="D261" s="343"/>
      <c r="E261" s="343"/>
      <c r="F261" s="343"/>
      <c r="G261" s="343"/>
      <c r="H261" s="478" t="s">
        <v>495</v>
      </c>
      <c r="I261" s="478"/>
      <c r="J261" s="343"/>
      <c r="K261" s="343"/>
      <c r="L261" s="343"/>
      <c r="M261" s="343"/>
      <c r="N261" s="343"/>
      <c r="O261" s="343"/>
      <c r="P261" s="343"/>
      <c r="Q261" s="343"/>
      <c r="R261" s="343"/>
      <c r="S261" s="343"/>
      <c r="T261" s="343"/>
      <c r="U261" s="343"/>
      <c r="V261" s="343"/>
      <c r="W261" s="343"/>
      <c r="X261" s="479"/>
      <c r="Y261" s="343"/>
      <c r="Z261" s="343"/>
      <c r="AA261" s="343"/>
      <c r="AB261" s="409"/>
      <c r="AC261" s="409"/>
      <c r="AD261" s="409"/>
      <c r="AE261" s="409"/>
      <c r="AF261" s="410"/>
      <c r="AG261" s="410"/>
      <c r="AH261" s="417"/>
      <c r="AI261" s="410"/>
    </row>
    <row r="262" customFormat="false" ht="10.7" hidden="false" customHeight="true" outlineLevel="0" collapsed="false">
      <c r="A262" s="477"/>
      <c r="B262" s="343"/>
      <c r="C262" s="343"/>
      <c r="D262" s="343"/>
      <c r="E262" s="343"/>
      <c r="F262" s="343"/>
      <c r="G262" s="343"/>
      <c r="H262" s="343"/>
      <c r="I262" s="343"/>
      <c r="J262" s="343"/>
      <c r="K262" s="343"/>
      <c r="L262" s="343"/>
      <c r="M262" s="343"/>
      <c r="N262" s="343"/>
      <c r="O262" s="343"/>
      <c r="P262" s="343"/>
      <c r="Q262" s="343"/>
      <c r="R262" s="343"/>
      <c r="S262" s="343"/>
      <c r="T262" s="343"/>
      <c r="U262" s="343"/>
      <c r="V262" s="343"/>
      <c r="W262" s="343"/>
      <c r="X262" s="479"/>
      <c r="Y262" s="343"/>
      <c r="Z262" s="343"/>
      <c r="AA262" s="343"/>
      <c r="AB262" s="409"/>
      <c r="AC262" s="409"/>
      <c r="AD262" s="409"/>
      <c r="AE262" s="409"/>
      <c r="AF262" s="410"/>
      <c r="AG262" s="410"/>
      <c r="AH262" s="417"/>
      <c r="AI262" s="410"/>
    </row>
    <row r="263" customFormat="false" ht="10.7" hidden="false" customHeight="true" outlineLevel="0" collapsed="false">
      <c r="A263" s="477"/>
      <c r="B263" s="343"/>
      <c r="C263" s="343"/>
      <c r="D263" s="343"/>
      <c r="E263" s="478" t="s">
        <v>496</v>
      </c>
      <c r="F263" s="478"/>
      <c r="G263" s="478"/>
      <c r="H263" s="478"/>
      <c r="I263" s="478"/>
      <c r="J263" s="478"/>
      <c r="K263" s="478"/>
      <c r="L263" s="478"/>
      <c r="M263" s="478"/>
      <c r="N263" s="478"/>
      <c r="O263" s="478"/>
      <c r="P263" s="478"/>
      <c r="Q263" s="478"/>
      <c r="R263" s="478"/>
      <c r="S263" s="478"/>
      <c r="T263" s="478"/>
      <c r="U263" s="478"/>
      <c r="V263" s="343"/>
      <c r="W263" s="343"/>
      <c r="X263" s="479"/>
      <c r="Y263" s="343"/>
      <c r="Z263" s="343"/>
      <c r="AA263" s="343"/>
      <c r="AB263" s="409"/>
      <c r="AC263" s="409"/>
      <c r="AD263" s="409"/>
      <c r="AE263" s="409"/>
      <c r="AF263" s="410"/>
      <c r="AG263" s="410"/>
      <c r="AH263" s="417"/>
      <c r="AI263" s="410"/>
    </row>
    <row r="264" customFormat="false" ht="10.7" hidden="false" customHeight="true" outlineLevel="0" collapsed="false">
      <c r="A264" s="477"/>
      <c r="B264" s="343"/>
      <c r="C264" s="343"/>
      <c r="D264" s="343"/>
      <c r="E264" s="343"/>
      <c r="F264" s="343"/>
      <c r="G264" s="343"/>
      <c r="H264" s="343"/>
      <c r="I264" s="343"/>
      <c r="J264" s="343"/>
      <c r="K264" s="343"/>
      <c r="L264" s="343"/>
      <c r="M264" s="343"/>
      <c r="N264" s="343"/>
      <c r="O264" s="343"/>
      <c r="P264" s="343"/>
      <c r="Q264" s="343"/>
      <c r="R264" s="343"/>
      <c r="S264" s="343"/>
      <c r="T264" s="343"/>
      <c r="U264" s="343"/>
      <c r="V264" s="343"/>
      <c r="W264" s="343"/>
      <c r="X264" s="479"/>
      <c r="Y264" s="343"/>
      <c r="Z264" s="343"/>
      <c r="AA264" s="343"/>
      <c r="AB264" s="409"/>
      <c r="AC264" s="409"/>
      <c r="AD264" s="409"/>
      <c r="AE264" s="409"/>
      <c r="AF264" s="410"/>
      <c r="AG264" s="410"/>
      <c r="AH264" s="417"/>
      <c r="AI264" s="410"/>
    </row>
    <row r="265" customFormat="false" ht="10.7" hidden="false" customHeight="true" outlineLevel="0" collapsed="false">
      <c r="A265" s="52" t="s">
        <v>404</v>
      </c>
      <c r="B265" s="52"/>
      <c r="C265" s="52"/>
      <c r="D265" s="52"/>
      <c r="E265" s="52"/>
      <c r="F265" s="52"/>
      <c r="G265" s="52"/>
      <c r="H265" s="480" t="n">
        <f aca="false">U158</f>
        <v>385160.550985821</v>
      </c>
      <c r="I265" s="237" t="e">
        <f aca="false">I161</f>
        <v>#VALUE!</v>
      </c>
      <c r="J265" s="238"/>
      <c r="K265" s="239"/>
      <c r="L265" s="240"/>
      <c r="M265" s="240"/>
      <c r="N265" s="240"/>
      <c r="O265" s="240"/>
      <c r="P265" s="240"/>
      <c r="Q265" s="241"/>
      <c r="R265" s="242"/>
      <c r="S265" s="242"/>
      <c r="T265" s="243"/>
      <c r="U265" s="243"/>
      <c r="V265" s="53"/>
      <c r="W265" s="53"/>
      <c r="X265" s="244"/>
      <c r="Y265" s="53"/>
      <c r="Z265" s="53"/>
      <c r="AA265" s="53"/>
      <c r="AB265" s="409"/>
      <c r="AC265" s="409"/>
      <c r="AD265" s="409"/>
      <c r="AE265" s="409"/>
      <c r="AF265" s="410"/>
      <c r="AG265" s="410"/>
      <c r="AH265" s="417"/>
      <c r="AI265" s="410"/>
    </row>
    <row r="266" customFormat="false" ht="10.7" hidden="false" customHeight="true" outlineLevel="0" collapsed="false">
      <c r="A266" s="477"/>
      <c r="B266" s="343"/>
      <c r="C266" s="343"/>
      <c r="D266" s="343"/>
      <c r="E266" s="343"/>
      <c r="F266" s="343"/>
      <c r="G266" s="343"/>
      <c r="H266" s="343"/>
      <c r="I266" s="343"/>
      <c r="J266" s="343"/>
      <c r="K266" s="343"/>
      <c r="L266" s="343"/>
      <c r="M266" s="343"/>
      <c r="N266" s="343"/>
      <c r="O266" s="343"/>
      <c r="P266" s="343"/>
      <c r="Q266" s="343"/>
      <c r="R266" s="343"/>
      <c r="S266" s="343"/>
      <c r="T266" s="343"/>
      <c r="U266" s="343"/>
      <c r="V266" s="343"/>
      <c r="W266" s="343"/>
      <c r="X266" s="479"/>
      <c r="Y266" s="343"/>
      <c r="Z266" s="343"/>
      <c r="AA266" s="343"/>
      <c r="AB266" s="409"/>
      <c r="AC266" s="409"/>
      <c r="AD266" s="409"/>
      <c r="AE266" s="409"/>
      <c r="AF266" s="410"/>
      <c r="AG266" s="410"/>
      <c r="AH266" s="417"/>
      <c r="AI266" s="410"/>
    </row>
    <row r="267" customFormat="false" ht="10.7" hidden="false" customHeight="true" outlineLevel="0" collapsed="false">
      <c r="A267" s="477"/>
      <c r="B267" s="343"/>
      <c r="C267" s="343"/>
      <c r="D267" s="343"/>
      <c r="E267" s="343"/>
      <c r="F267" s="343"/>
      <c r="G267" s="343"/>
      <c r="H267" s="343"/>
      <c r="I267" s="343"/>
      <c r="J267" s="343"/>
      <c r="K267" s="343"/>
      <c r="L267" s="343"/>
      <c r="M267" s="343"/>
      <c r="N267" s="343"/>
      <c r="O267" s="343"/>
      <c r="P267" s="343"/>
      <c r="Q267" s="343"/>
      <c r="R267" s="343"/>
      <c r="S267" s="343"/>
      <c r="T267" s="343"/>
      <c r="U267" s="343"/>
      <c r="V267" s="343"/>
      <c r="W267" s="343"/>
      <c r="X267" s="479"/>
      <c r="Y267" s="343"/>
      <c r="Z267" s="343"/>
      <c r="AA267" s="343"/>
      <c r="AB267" s="409"/>
      <c r="AC267" s="409"/>
      <c r="AD267" s="409"/>
      <c r="AE267" s="409"/>
      <c r="AF267" s="410"/>
      <c r="AG267" s="410"/>
      <c r="AH267" s="417"/>
      <c r="AI267" s="410"/>
    </row>
    <row r="268" customFormat="false" ht="10.7" hidden="false" customHeight="true" outlineLevel="0" collapsed="false">
      <c r="A268" s="481"/>
      <c r="B268" s="346"/>
      <c r="C268" s="346"/>
      <c r="D268" s="346"/>
      <c r="E268" s="346"/>
      <c r="F268" s="346"/>
      <c r="G268" s="346"/>
      <c r="H268" s="346"/>
      <c r="I268" s="346"/>
      <c r="J268" s="346"/>
      <c r="K268" s="346"/>
      <c r="L268" s="346"/>
      <c r="M268" s="346"/>
      <c r="N268" s="346"/>
      <c r="O268" s="346"/>
      <c r="P268" s="346"/>
      <c r="Q268" s="346"/>
      <c r="R268" s="346"/>
      <c r="S268" s="346"/>
      <c r="T268" s="346"/>
      <c r="U268" s="346"/>
      <c r="V268" s="346"/>
      <c r="W268" s="346"/>
      <c r="X268" s="482"/>
      <c r="Y268" s="343"/>
      <c r="Z268" s="343"/>
      <c r="AA268" s="343"/>
      <c r="AB268" s="409"/>
      <c r="AC268" s="409"/>
      <c r="AD268" s="409"/>
      <c r="AE268" s="409"/>
      <c r="AF268" s="410"/>
      <c r="AG268" s="410"/>
      <c r="AH268" s="417"/>
      <c r="AI268" s="410"/>
    </row>
    <row r="269" customFormat="false" ht="10.7" hidden="false" customHeight="true" outlineLevel="0" collapsed="false">
      <c r="A269" s="393"/>
      <c r="B269" s="393"/>
      <c r="C269" s="405"/>
      <c r="D269" s="405"/>
      <c r="E269" s="405"/>
      <c r="F269" s="405"/>
      <c r="G269" s="483"/>
      <c r="H269" s="483"/>
      <c r="I269" s="484"/>
      <c r="J269" s="342"/>
      <c r="K269" s="342"/>
      <c r="L269" s="410"/>
      <c r="M269" s="410"/>
      <c r="N269" s="410"/>
      <c r="O269" s="410"/>
      <c r="P269" s="410"/>
      <c r="Q269" s="410"/>
      <c r="R269" s="410"/>
      <c r="S269" s="410"/>
      <c r="T269" s="408"/>
      <c r="U269" s="408"/>
      <c r="V269" s="408"/>
      <c r="W269" s="408"/>
      <c r="X269" s="409"/>
      <c r="Y269" s="409"/>
      <c r="Z269" s="409"/>
      <c r="AA269" s="409"/>
      <c r="AB269" s="409"/>
      <c r="AC269" s="409"/>
      <c r="AD269" s="409"/>
      <c r="AE269" s="409"/>
      <c r="AF269" s="410"/>
      <c r="AG269" s="410"/>
      <c r="AH269" s="417"/>
      <c r="AI269" s="410"/>
    </row>
    <row r="270" customFormat="false" ht="10.7" hidden="false" customHeight="true" outlineLevel="0" collapsed="false">
      <c r="A270" s="393"/>
      <c r="B270" s="393"/>
      <c r="C270" s="405"/>
      <c r="D270" s="405"/>
      <c r="E270" s="405"/>
      <c r="F270" s="405"/>
      <c r="G270" s="483"/>
      <c r="H270" s="483"/>
      <c r="I270" s="484"/>
      <c r="J270" s="342"/>
      <c r="K270" s="342"/>
      <c r="L270" s="410"/>
      <c r="M270" s="410"/>
      <c r="N270" s="410"/>
      <c r="O270" s="410"/>
      <c r="P270" s="410"/>
      <c r="Q270" s="410"/>
      <c r="R270" s="410"/>
      <c r="S270" s="410"/>
      <c r="T270" s="408"/>
      <c r="U270" s="408"/>
      <c r="V270" s="408"/>
      <c r="W270" s="408"/>
      <c r="X270" s="409"/>
      <c r="Y270" s="409"/>
      <c r="Z270" s="409"/>
      <c r="AA270" s="409"/>
      <c r="AB270" s="409"/>
      <c r="AC270" s="409"/>
      <c r="AD270" s="409"/>
      <c r="AE270" s="409"/>
      <c r="AF270" s="410"/>
      <c r="AG270" s="410"/>
      <c r="AH270" s="417"/>
      <c r="AI270" s="410"/>
    </row>
    <row r="271" customFormat="false" ht="10.7" hidden="false" customHeight="true" outlineLevel="0" collapsed="false">
      <c r="A271" s="393"/>
      <c r="B271" s="393"/>
      <c r="C271" s="405"/>
      <c r="D271" s="405"/>
      <c r="E271" s="405"/>
      <c r="F271" s="405"/>
      <c r="G271" s="483"/>
      <c r="H271" s="483"/>
      <c r="I271" s="484"/>
      <c r="J271" s="342"/>
      <c r="K271" s="342"/>
      <c r="L271" s="410"/>
      <c r="M271" s="410"/>
      <c r="N271" s="410"/>
      <c r="O271" s="410"/>
      <c r="P271" s="410"/>
      <c r="Q271" s="410"/>
      <c r="R271" s="410"/>
      <c r="S271" s="410"/>
      <c r="T271" s="408"/>
      <c r="U271" s="408"/>
      <c r="V271" s="408"/>
      <c r="W271" s="408"/>
      <c r="X271" s="409"/>
      <c r="Y271" s="409"/>
      <c r="Z271" s="409"/>
      <c r="AA271" s="409"/>
      <c r="AB271" s="409"/>
      <c r="AC271" s="409"/>
      <c r="AD271" s="409"/>
      <c r="AE271" s="409"/>
      <c r="AF271" s="410"/>
      <c r="AG271" s="410"/>
      <c r="AH271" s="417"/>
      <c r="AI271" s="410"/>
    </row>
    <row r="272" customFormat="false" ht="10.7" hidden="false" customHeight="true" outlineLevel="0" collapsed="false">
      <c r="A272" s="393"/>
      <c r="B272" s="393"/>
      <c r="C272" s="405"/>
      <c r="D272" s="405"/>
      <c r="E272" s="405"/>
      <c r="F272" s="405"/>
      <c r="G272" s="483"/>
      <c r="H272" s="483"/>
      <c r="I272" s="484"/>
      <c r="J272" s="342"/>
      <c r="K272" s="342"/>
      <c r="L272" s="410"/>
      <c r="M272" s="410"/>
      <c r="N272" s="410"/>
      <c r="O272" s="410"/>
      <c r="P272" s="410"/>
      <c r="Q272" s="410"/>
      <c r="R272" s="410"/>
      <c r="S272" s="410"/>
      <c r="T272" s="408"/>
      <c r="U272" s="408"/>
      <c r="V272" s="408"/>
      <c r="W272" s="408"/>
      <c r="X272" s="409"/>
      <c r="Y272" s="409"/>
      <c r="Z272" s="409"/>
      <c r="AA272" s="409"/>
      <c r="AB272" s="409"/>
      <c r="AC272" s="409"/>
      <c r="AD272" s="409"/>
      <c r="AE272" s="409"/>
      <c r="AF272" s="410"/>
      <c r="AG272" s="410"/>
      <c r="AH272" s="417"/>
      <c r="AI272" s="410"/>
    </row>
    <row r="273" customFormat="false" ht="10.7" hidden="false" customHeight="true" outlineLevel="0" collapsed="false">
      <c r="A273" s="393"/>
      <c r="B273" s="393"/>
      <c r="C273" s="405"/>
      <c r="D273" s="405"/>
      <c r="E273" s="405"/>
      <c r="F273" s="405"/>
      <c r="G273" s="483"/>
      <c r="H273" s="483"/>
      <c r="I273" s="484"/>
      <c r="J273" s="342"/>
      <c r="K273" s="342"/>
      <c r="L273" s="410"/>
      <c r="M273" s="410"/>
      <c r="N273" s="410"/>
      <c r="O273" s="410"/>
      <c r="P273" s="410"/>
      <c r="Q273" s="410"/>
      <c r="R273" s="410"/>
      <c r="S273" s="410"/>
      <c r="T273" s="408"/>
      <c r="U273" s="408"/>
      <c r="V273" s="408"/>
      <c r="W273" s="408"/>
      <c r="X273" s="409"/>
      <c r="Y273" s="409"/>
      <c r="Z273" s="409"/>
      <c r="AA273" s="409"/>
      <c r="AB273" s="409"/>
      <c r="AC273" s="409"/>
      <c r="AD273" s="409"/>
      <c r="AE273" s="409"/>
      <c r="AF273" s="410"/>
      <c r="AG273" s="410"/>
      <c r="AH273" s="417"/>
      <c r="AI273" s="410"/>
    </row>
    <row r="274" customFormat="false" ht="10.7" hidden="false" customHeight="true" outlineLevel="0" collapsed="false">
      <c r="A274" s="393"/>
      <c r="B274" s="393"/>
      <c r="C274" s="405"/>
      <c r="D274" s="405"/>
      <c r="E274" s="405"/>
      <c r="F274" s="405"/>
      <c r="G274" s="483"/>
      <c r="H274" s="483"/>
      <c r="I274" s="484"/>
      <c r="J274" s="342"/>
      <c r="K274" s="342"/>
      <c r="L274" s="410"/>
      <c r="M274" s="410"/>
      <c r="N274" s="410"/>
      <c r="O274" s="410"/>
      <c r="P274" s="410"/>
      <c r="Q274" s="410"/>
      <c r="R274" s="410"/>
      <c r="S274" s="410"/>
      <c r="T274" s="408"/>
      <c r="U274" s="408"/>
      <c r="V274" s="408"/>
      <c r="W274" s="408"/>
      <c r="X274" s="409"/>
      <c r="Y274" s="409"/>
      <c r="Z274" s="409"/>
      <c r="AA274" s="409"/>
      <c r="AB274" s="409"/>
      <c r="AC274" s="409"/>
      <c r="AD274" s="409"/>
      <c r="AE274" s="409"/>
      <c r="AF274" s="410"/>
      <c r="AG274" s="410"/>
      <c r="AH274" s="417"/>
      <c r="AI274" s="410"/>
    </row>
    <row r="275" customFormat="false" ht="10.7" hidden="false" customHeight="true" outlineLevel="0" collapsed="false">
      <c r="A275" s="393"/>
      <c r="B275" s="393"/>
      <c r="C275" s="405"/>
      <c r="D275" s="405"/>
      <c r="E275" s="405"/>
      <c r="F275" s="405"/>
      <c r="G275" s="483"/>
      <c r="H275" s="483"/>
      <c r="I275" s="484"/>
      <c r="J275" s="342"/>
      <c r="K275" s="342"/>
      <c r="L275" s="410"/>
      <c r="M275" s="410"/>
      <c r="N275" s="410"/>
      <c r="O275" s="410"/>
      <c r="P275" s="410"/>
      <c r="Q275" s="410"/>
      <c r="R275" s="410"/>
      <c r="S275" s="410"/>
      <c r="T275" s="408"/>
      <c r="U275" s="408"/>
      <c r="V275" s="408"/>
      <c r="W275" s="408"/>
      <c r="X275" s="409"/>
      <c r="Y275" s="409"/>
      <c r="Z275" s="409"/>
      <c r="AA275" s="409"/>
      <c r="AB275" s="409"/>
      <c r="AC275" s="409"/>
      <c r="AD275" s="409"/>
      <c r="AE275" s="409"/>
      <c r="AF275" s="410"/>
      <c r="AG275" s="410"/>
      <c r="AH275" s="417"/>
      <c r="AI275" s="410"/>
    </row>
    <row r="276" customFormat="false" ht="10.7" hidden="false" customHeight="true" outlineLevel="0" collapsed="false">
      <c r="A276" s="393"/>
      <c r="B276" s="393"/>
      <c r="C276" s="405"/>
      <c r="D276" s="405"/>
      <c r="E276" s="405"/>
      <c r="F276" s="405"/>
      <c r="G276" s="483"/>
      <c r="H276" s="483"/>
      <c r="I276" s="484"/>
      <c r="J276" s="342"/>
      <c r="K276" s="342"/>
      <c r="L276" s="410"/>
      <c r="M276" s="410"/>
      <c r="N276" s="410"/>
      <c r="O276" s="410"/>
      <c r="P276" s="410"/>
      <c r="Q276" s="410"/>
      <c r="R276" s="410"/>
      <c r="S276" s="410"/>
      <c r="T276" s="408"/>
      <c r="U276" s="408"/>
      <c r="V276" s="408"/>
      <c r="W276" s="408"/>
      <c r="X276" s="409"/>
      <c r="Y276" s="409"/>
      <c r="Z276" s="409"/>
      <c r="AA276" s="409"/>
      <c r="AB276" s="409"/>
      <c r="AC276" s="409"/>
      <c r="AD276" s="409"/>
      <c r="AE276" s="409"/>
      <c r="AF276" s="410"/>
      <c r="AG276" s="410"/>
      <c r="AH276" s="417"/>
      <c r="AI276" s="410"/>
    </row>
    <row r="277" customFormat="false" ht="10.7" hidden="false" customHeight="true" outlineLevel="0" collapsed="false">
      <c r="A277" s="393"/>
      <c r="B277" s="393"/>
      <c r="C277" s="405"/>
      <c r="D277" s="405"/>
      <c r="E277" s="405"/>
      <c r="F277" s="405"/>
      <c r="G277" s="483"/>
      <c r="H277" s="483"/>
      <c r="I277" s="484"/>
      <c r="J277" s="342"/>
      <c r="K277" s="342"/>
      <c r="L277" s="410"/>
      <c r="M277" s="410"/>
      <c r="N277" s="410"/>
      <c r="O277" s="410"/>
      <c r="P277" s="410"/>
      <c r="Q277" s="410"/>
      <c r="R277" s="410"/>
      <c r="S277" s="410"/>
      <c r="T277" s="408"/>
      <c r="U277" s="408"/>
      <c r="V277" s="408"/>
      <c r="W277" s="408"/>
      <c r="X277" s="409"/>
      <c r="Y277" s="409"/>
      <c r="Z277" s="409"/>
      <c r="AA277" s="409"/>
      <c r="AB277" s="409"/>
      <c r="AC277" s="409"/>
      <c r="AD277" s="409"/>
      <c r="AE277" s="409"/>
      <c r="AF277" s="410"/>
      <c r="AG277" s="410"/>
      <c r="AH277" s="417"/>
      <c r="AI277" s="410"/>
    </row>
    <row r="278" customFormat="false" ht="10.7" hidden="false" customHeight="true" outlineLevel="0" collapsed="false">
      <c r="A278" s="393"/>
      <c r="B278" s="393"/>
      <c r="C278" s="405"/>
      <c r="D278" s="405"/>
      <c r="E278" s="405"/>
      <c r="F278" s="405"/>
      <c r="G278" s="483"/>
      <c r="H278" s="483"/>
      <c r="I278" s="484"/>
      <c r="J278" s="342"/>
      <c r="K278" s="342"/>
      <c r="L278" s="410"/>
      <c r="M278" s="410"/>
      <c r="N278" s="410"/>
      <c r="O278" s="410"/>
      <c r="P278" s="410"/>
      <c r="Q278" s="410"/>
      <c r="R278" s="410"/>
      <c r="S278" s="410"/>
      <c r="T278" s="408"/>
      <c r="U278" s="408"/>
      <c r="V278" s="408"/>
      <c r="W278" s="408"/>
      <c r="X278" s="409"/>
      <c r="Y278" s="409"/>
      <c r="Z278" s="409"/>
      <c r="AA278" s="409"/>
      <c r="AB278" s="409"/>
      <c r="AC278" s="409"/>
      <c r="AD278" s="409"/>
      <c r="AE278" s="409"/>
      <c r="AF278" s="410"/>
      <c r="AG278" s="410"/>
      <c r="AH278" s="417"/>
      <c r="AI278" s="410"/>
    </row>
    <row r="279" customFormat="false" ht="10.7" hidden="false" customHeight="true" outlineLevel="0" collapsed="false">
      <c r="A279" s="393"/>
      <c r="B279" s="393"/>
      <c r="C279" s="405"/>
      <c r="D279" s="405"/>
      <c r="E279" s="405"/>
      <c r="F279" s="405"/>
      <c r="G279" s="483"/>
      <c r="H279" s="483"/>
      <c r="I279" s="484"/>
      <c r="J279" s="342"/>
      <c r="K279" s="342"/>
      <c r="L279" s="410"/>
      <c r="M279" s="410"/>
      <c r="N279" s="410"/>
      <c r="O279" s="410"/>
      <c r="P279" s="410"/>
      <c r="Q279" s="410"/>
      <c r="R279" s="410"/>
      <c r="S279" s="410"/>
      <c r="T279" s="408"/>
      <c r="U279" s="408"/>
      <c r="V279" s="408"/>
      <c r="W279" s="408"/>
      <c r="X279" s="409"/>
      <c r="Y279" s="409"/>
      <c r="Z279" s="409"/>
      <c r="AA279" s="409"/>
      <c r="AB279" s="409"/>
      <c r="AC279" s="409"/>
      <c r="AD279" s="409"/>
      <c r="AE279" s="409"/>
      <c r="AF279" s="410"/>
      <c r="AG279" s="410"/>
      <c r="AH279" s="417"/>
      <c r="AI279" s="410"/>
    </row>
    <row r="280" customFormat="false" ht="10.7" hidden="false" customHeight="true" outlineLevel="0" collapsed="false">
      <c r="A280" s="393"/>
      <c r="B280" s="393"/>
      <c r="C280" s="405"/>
      <c r="D280" s="405"/>
      <c r="E280" s="405"/>
      <c r="F280" s="405"/>
      <c r="G280" s="483"/>
      <c r="H280" s="483"/>
      <c r="I280" s="484"/>
      <c r="J280" s="342"/>
      <c r="K280" s="342"/>
      <c r="L280" s="410"/>
      <c r="M280" s="410"/>
      <c r="N280" s="410"/>
      <c r="O280" s="410"/>
      <c r="P280" s="410"/>
      <c r="Q280" s="410"/>
      <c r="R280" s="410"/>
      <c r="S280" s="410"/>
      <c r="T280" s="408"/>
      <c r="U280" s="408"/>
      <c r="V280" s="408"/>
      <c r="W280" s="408"/>
      <c r="X280" s="409"/>
      <c r="Y280" s="409"/>
      <c r="Z280" s="409"/>
      <c r="AA280" s="409"/>
      <c r="AB280" s="409"/>
      <c r="AC280" s="409"/>
      <c r="AD280" s="409"/>
      <c r="AE280" s="409"/>
      <c r="AF280" s="410"/>
      <c r="AG280" s="410"/>
      <c r="AH280" s="417"/>
      <c r="AI280" s="410"/>
    </row>
    <row r="281" customFormat="false" ht="10.7" hidden="false" customHeight="true" outlineLevel="0" collapsed="false">
      <c r="A281" s="393"/>
      <c r="B281" s="393"/>
      <c r="C281" s="405"/>
      <c r="D281" s="405"/>
      <c r="E281" s="405"/>
      <c r="F281" s="405"/>
      <c r="G281" s="483"/>
      <c r="H281" s="483"/>
      <c r="I281" s="484"/>
      <c r="J281" s="342"/>
      <c r="K281" s="342"/>
      <c r="L281" s="410"/>
      <c r="M281" s="410"/>
      <c r="N281" s="410"/>
      <c r="O281" s="410"/>
      <c r="P281" s="410"/>
      <c r="Q281" s="410"/>
      <c r="R281" s="410"/>
      <c r="S281" s="410"/>
      <c r="T281" s="408"/>
      <c r="U281" s="408"/>
      <c r="V281" s="408"/>
      <c r="W281" s="408"/>
      <c r="X281" s="409"/>
      <c r="Y281" s="409"/>
      <c r="Z281" s="409"/>
      <c r="AA281" s="409"/>
      <c r="AB281" s="409"/>
      <c r="AC281" s="409"/>
      <c r="AD281" s="409"/>
      <c r="AE281" s="409"/>
      <c r="AF281" s="410"/>
      <c r="AG281" s="410"/>
      <c r="AH281" s="417"/>
      <c r="AI281" s="410"/>
    </row>
    <row r="282" customFormat="false" ht="10.7" hidden="false" customHeight="true" outlineLevel="0" collapsed="false">
      <c r="A282" s="393"/>
      <c r="B282" s="393"/>
      <c r="C282" s="405"/>
      <c r="D282" s="405"/>
      <c r="E282" s="405"/>
      <c r="F282" s="405"/>
      <c r="G282" s="483"/>
      <c r="H282" s="483"/>
      <c r="I282" s="484"/>
      <c r="J282" s="342"/>
      <c r="K282" s="342"/>
      <c r="L282" s="410"/>
      <c r="M282" s="410"/>
      <c r="N282" s="410"/>
      <c r="O282" s="410"/>
      <c r="P282" s="410"/>
      <c r="Q282" s="410"/>
      <c r="R282" s="410"/>
      <c r="S282" s="410"/>
      <c r="T282" s="408"/>
      <c r="U282" s="408"/>
      <c r="V282" s="408"/>
      <c r="W282" s="408"/>
      <c r="X282" s="409"/>
      <c r="Y282" s="409"/>
      <c r="Z282" s="409"/>
      <c r="AA282" s="409"/>
      <c r="AB282" s="409"/>
      <c r="AC282" s="409"/>
      <c r="AD282" s="409"/>
      <c r="AE282" s="409"/>
      <c r="AF282" s="410"/>
      <c r="AG282" s="410"/>
      <c r="AH282" s="417"/>
      <c r="AI282" s="410"/>
    </row>
    <row r="283" customFormat="false" ht="10.7" hidden="false" customHeight="true" outlineLevel="0" collapsed="false">
      <c r="A283" s="393"/>
      <c r="B283" s="393"/>
      <c r="C283" s="405"/>
      <c r="D283" s="405"/>
      <c r="E283" s="405"/>
      <c r="F283" s="405"/>
      <c r="G283" s="483"/>
      <c r="H283" s="483"/>
      <c r="I283" s="484"/>
      <c r="J283" s="342"/>
      <c r="K283" s="342"/>
      <c r="L283" s="410"/>
      <c r="M283" s="410"/>
      <c r="N283" s="410"/>
      <c r="O283" s="410"/>
      <c r="P283" s="410"/>
      <c r="Q283" s="410"/>
      <c r="R283" s="410"/>
      <c r="S283" s="410"/>
      <c r="T283" s="408"/>
      <c r="U283" s="408"/>
      <c r="V283" s="408"/>
      <c r="W283" s="408"/>
      <c r="X283" s="409"/>
      <c r="Y283" s="409"/>
      <c r="Z283" s="409"/>
      <c r="AA283" s="409"/>
      <c r="AB283" s="409"/>
      <c r="AC283" s="409"/>
      <c r="AD283" s="409"/>
      <c r="AE283" s="409"/>
      <c r="AF283" s="410"/>
      <c r="AG283" s="410"/>
      <c r="AH283" s="417"/>
      <c r="AI283" s="410"/>
    </row>
    <row r="284" customFormat="false" ht="10.7" hidden="false" customHeight="true" outlineLevel="0" collapsed="false">
      <c r="A284" s="393"/>
      <c r="B284" s="393"/>
      <c r="C284" s="405"/>
      <c r="D284" s="405"/>
      <c r="E284" s="405"/>
      <c r="F284" s="405"/>
      <c r="G284" s="483"/>
      <c r="H284" s="483"/>
      <c r="I284" s="484"/>
      <c r="J284" s="342"/>
      <c r="K284" s="342"/>
      <c r="L284" s="410"/>
      <c r="M284" s="410"/>
      <c r="N284" s="410"/>
      <c r="O284" s="410"/>
      <c r="P284" s="410"/>
      <c r="Q284" s="410"/>
      <c r="R284" s="410"/>
      <c r="S284" s="410"/>
      <c r="T284" s="408"/>
      <c r="U284" s="408"/>
      <c r="V284" s="408"/>
      <c r="W284" s="408"/>
      <c r="X284" s="409"/>
      <c r="Y284" s="409"/>
      <c r="Z284" s="409"/>
      <c r="AA284" s="409"/>
      <c r="AB284" s="409"/>
      <c r="AC284" s="409"/>
      <c r="AD284" s="409"/>
      <c r="AE284" s="409"/>
      <c r="AF284" s="410"/>
      <c r="AG284" s="410"/>
      <c r="AH284" s="417"/>
      <c r="AI284" s="410"/>
    </row>
    <row r="285" customFormat="false" ht="12.75" hidden="false" customHeight="false" outlineLevel="0" collapsed="false">
      <c r="A285" s="393"/>
      <c r="B285" s="393"/>
      <c r="C285" s="405"/>
      <c r="D285" s="405"/>
      <c r="E285" s="405"/>
      <c r="F285" s="405"/>
      <c r="G285" s="483"/>
      <c r="H285" s="483"/>
      <c r="I285" s="484"/>
      <c r="J285" s="342"/>
      <c r="K285" s="342"/>
      <c r="L285" s="410"/>
      <c r="M285" s="410"/>
      <c r="N285" s="410"/>
      <c r="O285" s="410"/>
      <c r="P285" s="410"/>
      <c r="Q285" s="410"/>
      <c r="R285" s="410"/>
      <c r="S285" s="410"/>
      <c r="T285" s="408"/>
      <c r="U285" s="408"/>
      <c r="V285" s="408"/>
      <c r="W285" s="408"/>
      <c r="X285" s="409"/>
      <c r="Y285" s="409"/>
      <c r="Z285" s="409"/>
      <c r="AA285" s="409"/>
    </row>
  </sheetData>
  <mergeCells count="237">
    <mergeCell ref="A1:X2"/>
    <mergeCell ref="A3:F3"/>
    <mergeCell ref="K3:X3"/>
    <mergeCell ref="A4:G4"/>
    <mergeCell ref="K4:X4"/>
    <mergeCell ref="W5:X5"/>
    <mergeCell ref="A7:X7"/>
    <mergeCell ref="A8:D8"/>
    <mergeCell ref="W9:X9"/>
    <mergeCell ref="W12:X12"/>
    <mergeCell ref="A14:X14"/>
    <mergeCell ref="A17:X17"/>
    <mergeCell ref="E18:G18"/>
    <mergeCell ref="T18:V18"/>
    <mergeCell ref="E19:F19"/>
    <mergeCell ref="T19:V19"/>
    <mergeCell ref="W19:X19"/>
    <mergeCell ref="E20:T20"/>
    <mergeCell ref="A23:X23"/>
    <mergeCell ref="K24:T24"/>
    <mergeCell ref="C25:I25"/>
    <mergeCell ref="B26:I26"/>
    <mergeCell ref="C27:I27"/>
    <mergeCell ref="C28:I28"/>
    <mergeCell ref="B29:I29"/>
    <mergeCell ref="B30:I30"/>
    <mergeCell ref="C31:I31"/>
    <mergeCell ref="C32:I32"/>
    <mergeCell ref="C33:I33"/>
    <mergeCell ref="B34:I34"/>
    <mergeCell ref="C35:I35"/>
    <mergeCell ref="C36:I36"/>
    <mergeCell ref="C37:I37"/>
    <mergeCell ref="C38:I38"/>
    <mergeCell ref="C39:I39"/>
    <mergeCell ref="B40:I40"/>
    <mergeCell ref="B41:I41"/>
    <mergeCell ref="C42:I42"/>
    <mergeCell ref="C43:I43"/>
    <mergeCell ref="B44:I44"/>
    <mergeCell ref="C45:I45"/>
    <mergeCell ref="C46:I46"/>
    <mergeCell ref="C47:I47"/>
    <mergeCell ref="C48:I48"/>
    <mergeCell ref="C49:I49"/>
    <mergeCell ref="B50:I50"/>
    <mergeCell ref="B51:I51"/>
    <mergeCell ref="C52:I52"/>
    <mergeCell ref="C53:I53"/>
    <mergeCell ref="C54:I54"/>
    <mergeCell ref="C55:I55"/>
    <mergeCell ref="C56:I56"/>
    <mergeCell ref="B57:I57"/>
    <mergeCell ref="C58:I58"/>
    <mergeCell ref="C59:I59"/>
    <mergeCell ref="C60:I60"/>
    <mergeCell ref="C61:I61"/>
    <mergeCell ref="C62:I62"/>
    <mergeCell ref="C63:I63"/>
    <mergeCell ref="C64:I64"/>
    <mergeCell ref="C66:I66"/>
    <mergeCell ref="C67:I67"/>
    <mergeCell ref="C68:I68"/>
    <mergeCell ref="C69:I69"/>
    <mergeCell ref="C70:I70"/>
    <mergeCell ref="C71:I71"/>
    <mergeCell ref="B72:I72"/>
    <mergeCell ref="C73:I73"/>
    <mergeCell ref="C74:I74"/>
    <mergeCell ref="C75:I75"/>
    <mergeCell ref="B76:I76"/>
    <mergeCell ref="C77:I77"/>
    <mergeCell ref="C78:I78"/>
    <mergeCell ref="C79:I79"/>
    <mergeCell ref="C80:I80"/>
    <mergeCell ref="C81:I81"/>
    <mergeCell ref="C82:I82"/>
    <mergeCell ref="B83:I83"/>
    <mergeCell ref="C84:I84"/>
    <mergeCell ref="C85:I85"/>
    <mergeCell ref="C86:I86"/>
    <mergeCell ref="C87:I87"/>
    <mergeCell ref="C88:I88"/>
    <mergeCell ref="C89:I89"/>
    <mergeCell ref="C90:I90"/>
    <mergeCell ref="C91:I91"/>
    <mergeCell ref="C92:I92"/>
    <mergeCell ref="C93:I93"/>
    <mergeCell ref="C94:I94"/>
    <mergeCell ref="C95:I95"/>
    <mergeCell ref="C96:I96"/>
    <mergeCell ref="C97:I97"/>
    <mergeCell ref="C98:I98"/>
    <mergeCell ref="C99:I99"/>
    <mergeCell ref="C100:I100"/>
    <mergeCell ref="C101:I101"/>
    <mergeCell ref="C102:I102"/>
    <mergeCell ref="C103:I103"/>
    <mergeCell ref="C104:I104"/>
    <mergeCell ref="C105:I105"/>
    <mergeCell ref="C106:I106"/>
    <mergeCell ref="C107:I107"/>
    <mergeCell ref="C108:I108"/>
    <mergeCell ref="C109:I109"/>
    <mergeCell ref="B110:I110"/>
    <mergeCell ref="C111:I111"/>
    <mergeCell ref="C112:I112"/>
    <mergeCell ref="C113:I113"/>
    <mergeCell ref="C114:I114"/>
    <mergeCell ref="C115:I115"/>
    <mergeCell ref="C116:I116"/>
    <mergeCell ref="C117:I117"/>
    <mergeCell ref="C118:I118"/>
    <mergeCell ref="C119:I119"/>
    <mergeCell ref="C120:I120"/>
    <mergeCell ref="C121:I121"/>
    <mergeCell ref="C122:I122"/>
    <mergeCell ref="C123:I123"/>
    <mergeCell ref="C124:I124"/>
    <mergeCell ref="C125:I125"/>
    <mergeCell ref="C126:I126"/>
    <mergeCell ref="C127:I127"/>
    <mergeCell ref="C128:I128"/>
    <mergeCell ref="C129:I129"/>
    <mergeCell ref="C130:I130"/>
    <mergeCell ref="C131:I131"/>
    <mergeCell ref="B132:I132"/>
    <mergeCell ref="C133:I133"/>
    <mergeCell ref="C134:I134"/>
    <mergeCell ref="C135:I135"/>
    <mergeCell ref="C136:I136"/>
    <mergeCell ref="C137:I137"/>
    <mergeCell ref="C138:I138"/>
    <mergeCell ref="C139:I139"/>
    <mergeCell ref="C140:I140"/>
    <mergeCell ref="B141:I141"/>
    <mergeCell ref="C142:I142"/>
    <mergeCell ref="C143:I143"/>
    <mergeCell ref="C144:I144"/>
    <mergeCell ref="C145:I145"/>
    <mergeCell ref="C146:I146"/>
    <mergeCell ref="C147:I147"/>
    <mergeCell ref="C148:I148"/>
    <mergeCell ref="C149:I149"/>
    <mergeCell ref="C150:I150"/>
    <mergeCell ref="C151:I151"/>
    <mergeCell ref="C152:I152"/>
    <mergeCell ref="C153:I153"/>
    <mergeCell ref="C154:I154"/>
    <mergeCell ref="B155:I155"/>
    <mergeCell ref="C156:I156"/>
    <mergeCell ref="C157:I157"/>
    <mergeCell ref="A160:F160"/>
    <mergeCell ref="G160:H160"/>
    <mergeCell ref="A161:F161"/>
    <mergeCell ref="G161:H161"/>
    <mergeCell ref="A162:F162"/>
    <mergeCell ref="G162:H162"/>
    <mergeCell ref="A169:X169"/>
    <mergeCell ref="A171:X171"/>
    <mergeCell ref="A173:X173"/>
    <mergeCell ref="A175:X175"/>
    <mergeCell ref="A181:X181"/>
    <mergeCell ref="A182:X182"/>
    <mergeCell ref="A183:X183"/>
    <mergeCell ref="A184:X184"/>
    <mergeCell ref="A185:X185"/>
    <mergeCell ref="A186:X186"/>
    <mergeCell ref="A188:X188"/>
    <mergeCell ref="G189:H189"/>
    <mergeCell ref="A190:F191"/>
    <mergeCell ref="T190:W190"/>
    <mergeCell ref="T192:W193"/>
    <mergeCell ref="K193:K194"/>
    <mergeCell ref="X193:X194"/>
    <mergeCell ref="T194:W195"/>
    <mergeCell ref="A195:F195"/>
    <mergeCell ref="T197:W198"/>
    <mergeCell ref="K198:K199"/>
    <mergeCell ref="X198:X199"/>
    <mergeCell ref="T199:W200"/>
    <mergeCell ref="G202:I202"/>
    <mergeCell ref="K202:W202"/>
    <mergeCell ref="G203:I203"/>
    <mergeCell ref="K203:W203"/>
    <mergeCell ref="A204:X204"/>
    <mergeCell ref="A205:A206"/>
    <mergeCell ref="B205:G206"/>
    <mergeCell ref="H205:H206"/>
    <mergeCell ref="I205:J205"/>
    <mergeCell ref="K205:T205"/>
    <mergeCell ref="U205:V205"/>
    <mergeCell ref="W205:X205"/>
    <mergeCell ref="AF205:AG205"/>
    <mergeCell ref="AH205:AI205"/>
    <mergeCell ref="B207:G207"/>
    <mergeCell ref="B208:G208"/>
    <mergeCell ref="B209:G209"/>
    <mergeCell ref="B210:G210"/>
    <mergeCell ref="B211:G211"/>
    <mergeCell ref="B212:G212"/>
    <mergeCell ref="B213:G213"/>
    <mergeCell ref="B214:G214"/>
    <mergeCell ref="B215:G215"/>
    <mergeCell ref="B217:G217"/>
    <mergeCell ref="B218:D220"/>
    <mergeCell ref="F219:G219"/>
    <mergeCell ref="I219:J219"/>
    <mergeCell ref="K219:T219"/>
    <mergeCell ref="U219:V219"/>
    <mergeCell ref="W219:X219"/>
    <mergeCell ref="AF219:AG219"/>
    <mergeCell ref="AH219:AI219"/>
    <mergeCell ref="F220:G220"/>
    <mergeCell ref="I220:J220"/>
    <mergeCell ref="K220:T220"/>
    <mergeCell ref="U220:V220"/>
    <mergeCell ref="W220:X220"/>
    <mergeCell ref="AF220:AG220"/>
    <mergeCell ref="AH220:AI220"/>
    <mergeCell ref="A222:X222"/>
    <mergeCell ref="A223:A224"/>
    <mergeCell ref="B223:G224"/>
    <mergeCell ref="H223:H224"/>
    <mergeCell ref="I223:J223"/>
    <mergeCell ref="K223:T223"/>
    <mergeCell ref="U223:V223"/>
    <mergeCell ref="A236:F236"/>
    <mergeCell ref="A237:F237"/>
    <mergeCell ref="E251:U251"/>
    <mergeCell ref="A253:G253"/>
    <mergeCell ref="H255:I255"/>
    <mergeCell ref="E257:U257"/>
    <mergeCell ref="A259:G259"/>
    <mergeCell ref="H261:I261"/>
    <mergeCell ref="E263:U263"/>
    <mergeCell ref="A265:G265"/>
  </mergeCells>
  <conditionalFormatting sqref="J207:J217 T207:T217 V207:V217 X207:AA217">
    <cfRule type="cellIs" priority="2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236111111111111" right="0.236111111111111" top="0.747916666666667" bottom="0.747916666666667" header="0.511811023622047" footer="0.511811023622047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J285"/>
  <sheetViews>
    <sheetView showFormulas="false" showGridLines="true" showRowColHeaders="true" showZeros="true" rightToLeft="false" tabSelected="false" showOutlineSymbols="true" defaultGridColor="true" view="normal" topLeftCell="F19" colorId="64" zoomScale="110" zoomScaleNormal="110" zoomScalePageLayoutView="100" workbookViewId="0">
      <selection pane="topLeft" activeCell="U32" activeCellId="0" sqref="U32"/>
    </sheetView>
  </sheetViews>
  <sheetFormatPr defaultColWidth="11.41796875" defaultRowHeight="12.75" zeroHeight="false" outlineLevelRow="0" outlineLevelCol="0"/>
  <cols>
    <col collapsed="false" customWidth="true" hidden="false" outlineLevel="0" max="1" min="1" style="1" width="6.69"/>
    <col collapsed="false" customWidth="true" hidden="false" outlineLevel="0" max="2" min="2" style="1" width="12.4"/>
    <col collapsed="false" customWidth="true" hidden="false" outlineLevel="0" max="3" min="3" style="2" width="9.13"/>
    <col collapsed="false" customWidth="true" hidden="false" outlineLevel="0" max="4" min="4" style="2" width="9.4"/>
    <col collapsed="false" customWidth="true" hidden="false" outlineLevel="0" max="7" min="5" style="2" width="9.13"/>
    <col collapsed="false" customWidth="true" hidden="false" outlineLevel="0" max="8" min="8" style="2" width="8.13"/>
    <col collapsed="false" customWidth="true" hidden="false" outlineLevel="0" max="9" min="9" style="2" width="7.41"/>
    <col collapsed="false" customWidth="true" hidden="false" outlineLevel="0" max="10" min="10" style="3" width="8.69"/>
    <col collapsed="false" customWidth="true" hidden="false" outlineLevel="0" max="11" min="11" style="4" width="5.84"/>
    <col collapsed="false" customWidth="true" hidden="true" outlineLevel="0" max="16" min="12" style="5" width="7.55"/>
    <col collapsed="false" customWidth="true" hidden="true" outlineLevel="0" max="17" min="17" style="6" width="7.55"/>
    <col collapsed="false" customWidth="true" hidden="true" outlineLevel="0" max="19" min="18" style="7" width="7.55"/>
    <col collapsed="false" customWidth="true" hidden="false" outlineLevel="0" max="20" min="20" style="2" width="9.13"/>
    <col collapsed="false" customWidth="true" hidden="false" outlineLevel="0" max="21" min="21" style="2" width="13.4"/>
    <col collapsed="false" customWidth="true" hidden="false" outlineLevel="0" max="22" min="22" style="2" width="9.13"/>
    <col collapsed="false" customWidth="true" hidden="false" outlineLevel="0" max="23" min="23" style="2" width="13.27"/>
    <col collapsed="false" customWidth="true" hidden="false" outlineLevel="0" max="27" min="24" style="2" width="13.12"/>
    <col collapsed="false" customWidth="true" hidden="false" outlineLevel="0" max="28" min="28" style="8" width="11.27"/>
    <col collapsed="false" customWidth="true" hidden="false" outlineLevel="0" max="29" min="29" style="8" width="11.69"/>
    <col collapsed="false" customWidth="true" hidden="false" outlineLevel="0" max="31" min="30" style="8" width="9.13"/>
    <col collapsed="false" customWidth="true" hidden="false" outlineLevel="0" max="32" min="32" style="9" width="9.13"/>
    <col collapsed="false" customWidth="true" hidden="false" outlineLevel="0" max="33" min="33" style="2" width="9.13"/>
    <col collapsed="false" customWidth="true" hidden="false" outlineLevel="0" max="34" min="34" style="9" width="12.69"/>
    <col collapsed="false" customWidth="false" hidden="false" outlineLevel="0" max="257" min="35" style="2" width="11.4"/>
  </cols>
  <sheetData>
    <row r="1" customFormat="false" ht="12.75" hidden="false" customHeight="false" outlineLevel="0" collapsed="false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1"/>
      <c r="Z1" s="11"/>
      <c r="AA1" s="11"/>
    </row>
    <row r="2" customFormat="false" ht="12.75" hidden="false" customHeight="fals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1"/>
      <c r="Z2" s="11"/>
      <c r="AA2" s="11"/>
    </row>
    <row r="3" customFormat="false" ht="12.75" hidden="false" customHeight="false" outlineLevel="0" collapsed="false">
      <c r="A3" s="12" t="s">
        <v>0</v>
      </c>
      <c r="B3" s="12"/>
      <c r="C3" s="12"/>
      <c r="D3" s="12"/>
      <c r="E3" s="12"/>
      <c r="F3" s="12"/>
      <c r="G3" s="13"/>
      <c r="H3" s="14"/>
      <c r="I3" s="15"/>
      <c r="J3" s="16"/>
      <c r="K3" s="17" t="s">
        <v>1</v>
      </c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8"/>
      <c r="Z3" s="18"/>
      <c r="AA3" s="18"/>
    </row>
    <row r="4" customFormat="false" ht="12.75" hidden="false" customHeight="false" outlineLevel="0" collapsed="false">
      <c r="A4" s="19" t="s">
        <v>2</v>
      </c>
      <c r="B4" s="19"/>
      <c r="C4" s="19"/>
      <c r="D4" s="19"/>
      <c r="E4" s="19"/>
      <c r="F4" s="19"/>
      <c r="G4" s="19"/>
      <c r="H4" s="14"/>
      <c r="I4" s="15"/>
      <c r="J4" s="16"/>
      <c r="K4" s="20" t="s">
        <v>3</v>
      </c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1"/>
      <c r="Z4" s="21"/>
      <c r="AA4" s="21"/>
      <c r="AF4" s="22"/>
      <c r="AG4" s="23"/>
    </row>
    <row r="5" customFormat="false" ht="13.5" hidden="false" customHeight="false" outlineLevel="0" collapsed="false">
      <c r="A5" s="24"/>
      <c r="B5" s="25"/>
      <c r="C5" s="26"/>
      <c r="D5" s="27" t="s">
        <v>4</v>
      </c>
      <c r="E5" s="28" t="s">
        <v>5</v>
      </c>
      <c r="F5" s="29"/>
      <c r="G5" s="27"/>
      <c r="H5" s="28"/>
      <c r="I5" s="30"/>
      <c r="J5" s="31"/>
      <c r="K5" s="32"/>
      <c r="L5" s="33"/>
      <c r="M5" s="33"/>
      <c r="N5" s="33"/>
      <c r="O5" s="33"/>
      <c r="P5" s="34"/>
      <c r="Q5" s="29"/>
      <c r="R5" s="35"/>
      <c r="S5" s="27" t="s">
        <v>6</v>
      </c>
      <c r="T5" s="30"/>
      <c r="U5" s="30"/>
      <c r="V5" s="27" t="s">
        <v>7</v>
      </c>
      <c r="W5" s="36" t="s">
        <v>8</v>
      </c>
      <c r="X5" s="36"/>
      <c r="Y5" s="37"/>
      <c r="Z5" s="37"/>
      <c r="AA5" s="37"/>
      <c r="AF5" s="22"/>
      <c r="AG5" s="23"/>
    </row>
    <row r="6" customFormat="false" ht="5.1" hidden="false" customHeight="true" outlineLevel="0" collapsed="false">
      <c r="A6" s="38"/>
      <c r="B6" s="39"/>
      <c r="C6" s="15"/>
      <c r="D6" s="13"/>
      <c r="E6" s="40"/>
      <c r="F6" s="15"/>
      <c r="G6" s="15"/>
      <c r="H6" s="15"/>
      <c r="I6" s="15"/>
      <c r="J6" s="16"/>
      <c r="K6" s="41"/>
      <c r="L6" s="42"/>
      <c r="M6" s="42"/>
      <c r="N6" s="42"/>
      <c r="O6" s="42"/>
      <c r="P6" s="42"/>
      <c r="Q6" s="43"/>
      <c r="R6" s="44"/>
      <c r="S6" s="45"/>
      <c r="T6" s="15"/>
      <c r="U6" s="15"/>
      <c r="V6" s="46"/>
      <c r="W6" s="47"/>
      <c r="X6" s="48"/>
      <c r="Y6" s="37"/>
      <c r="Z6" s="37"/>
      <c r="AA6" s="37"/>
      <c r="AF6" s="22"/>
      <c r="AG6" s="23"/>
    </row>
    <row r="7" customFormat="false" ht="12.75" hidden="false" customHeight="false" outlineLevel="0" collapsed="false">
      <c r="A7" s="49" t="s">
        <v>9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  <c r="Z7" s="50"/>
      <c r="AA7" s="50"/>
      <c r="AB7" s="51"/>
      <c r="AC7" s="51"/>
      <c r="AD7" s="51"/>
      <c r="AE7" s="51"/>
      <c r="AF7" s="22"/>
      <c r="AG7" s="23"/>
    </row>
    <row r="8" customFormat="false" ht="12.75" hidden="false" customHeight="false" outlineLevel="0" collapsed="false">
      <c r="A8" s="52" t="s">
        <v>10</v>
      </c>
      <c r="B8" s="52"/>
      <c r="C8" s="52"/>
      <c r="D8" s="52"/>
      <c r="E8" s="53" t="s">
        <v>11</v>
      </c>
      <c r="F8" s="53"/>
      <c r="G8" s="53"/>
      <c r="H8" s="53"/>
      <c r="I8" s="53"/>
      <c r="J8" s="54"/>
      <c r="K8" s="55"/>
      <c r="L8" s="54"/>
      <c r="M8" s="54"/>
      <c r="N8" s="54"/>
      <c r="O8" s="54"/>
      <c r="P8" s="56"/>
      <c r="Q8" s="53"/>
      <c r="R8" s="57"/>
      <c r="S8" s="53"/>
      <c r="T8" s="53"/>
      <c r="U8" s="15"/>
      <c r="V8" s="13" t="s">
        <v>12</v>
      </c>
      <c r="W8" s="53" t="s">
        <v>13</v>
      </c>
      <c r="X8" s="58"/>
      <c r="Y8" s="15"/>
      <c r="Z8" s="15"/>
      <c r="AA8" s="15"/>
      <c r="AB8" s="51"/>
      <c r="AC8" s="51"/>
      <c r="AD8" s="51"/>
      <c r="AE8" s="51"/>
      <c r="AF8" s="22"/>
      <c r="AG8" s="23"/>
    </row>
    <row r="9" customFormat="false" ht="12.75" hidden="false" customHeight="false" outlineLevel="0" collapsed="false">
      <c r="A9" s="38"/>
      <c r="B9" s="39"/>
      <c r="C9" s="59"/>
      <c r="D9" s="13" t="s">
        <v>14</v>
      </c>
      <c r="E9" s="53" t="s">
        <v>15</v>
      </c>
      <c r="F9" s="53"/>
      <c r="G9" s="53"/>
      <c r="H9" s="15"/>
      <c r="I9" s="15"/>
      <c r="J9" s="16"/>
      <c r="K9" s="41"/>
      <c r="L9" s="54"/>
      <c r="M9" s="54"/>
      <c r="N9" s="54"/>
      <c r="O9" s="54"/>
      <c r="P9" s="56"/>
      <c r="Q9" s="53"/>
      <c r="R9" s="57"/>
      <c r="S9" s="13" t="s">
        <v>6</v>
      </c>
      <c r="T9" s="15"/>
      <c r="U9" s="15"/>
      <c r="V9" s="13" t="s">
        <v>6</v>
      </c>
      <c r="W9" s="60" t="s">
        <v>16</v>
      </c>
      <c r="X9" s="60"/>
      <c r="Y9" s="37"/>
      <c r="Z9" s="37"/>
      <c r="AA9" s="37"/>
      <c r="AB9" s="51"/>
      <c r="AC9" s="51"/>
      <c r="AD9" s="51"/>
      <c r="AE9" s="51"/>
      <c r="AF9" s="22"/>
      <c r="AG9" s="23"/>
    </row>
    <row r="10" customFormat="false" ht="12.75" hidden="false" customHeight="false" outlineLevel="0" collapsed="false">
      <c r="A10" s="38"/>
      <c r="B10" s="39"/>
      <c r="C10" s="61"/>
      <c r="D10" s="62" t="s">
        <v>17</v>
      </c>
      <c r="E10" s="53" t="s">
        <v>18</v>
      </c>
      <c r="F10" s="53"/>
      <c r="G10" s="53"/>
      <c r="H10" s="53"/>
      <c r="I10" s="53"/>
      <c r="J10" s="54"/>
      <c r="K10" s="55"/>
      <c r="L10" s="54"/>
      <c r="M10" s="54"/>
      <c r="N10" s="54"/>
      <c r="O10" s="54"/>
      <c r="P10" s="56"/>
      <c r="Q10" s="53"/>
      <c r="R10" s="57"/>
      <c r="S10" s="53"/>
      <c r="T10" s="53"/>
      <c r="U10" s="53"/>
      <c r="V10" s="53"/>
      <c r="W10" s="15"/>
      <c r="X10" s="58"/>
      <c r="Y10" s="15"/>
      <c r="Z10" s="15"/>
      <c r="AA10" s="15"/>
      <c r="AB10" s="51"/>
      <c r="AC10" s="51"/>
      <c r="AD10" s="51"/>
      <c r="AE10" s="51"/>
      <c r="AF10" s="22"/>
      <c r="AG10" s="23"/>
    </row>
    <row r="11" customFormat="false" ht="12.75" hidden="false" customHeight="false" outlineLevel="0" collapsed="false">
      <c r="A11" s="38"/>
      <c r="B11" s="39"/>
      <c r="C11" s="61"/>
      <c r="D11" s="62"/>
      <c r="E11" s="53" t="s">
        <v>19</v>
      </c>
      <c r="F11" s="53"/>
      <c r="G11" s="53"/>
      <c r="H11" s="53"/>
      <c r="I11" s="53"/>
      <c r="J11" s="54"/>
      <c r="K11" s="55"/>
      <c r="L11" s="54"/>
      <c r="M11" s="54"/>
      <c r="N11" s="54"/>
      <c r="O11" s="54"/>
      <c r="P11" s="56"/>
      <c r="Q11" s="53"/>
      <c r="R11" s="57"/>
      <c r="S11" s="53"/>
      <c r="T11" s="53"/>
      <c r="U11" s="53"/>
      <c r="V11" s="53"/>
      <c r="W11" s="15"/>
      <c r="X11" s="58"/>
      <c r="Y11" s="15"/>
      <c r="Z11" s="15"/>
      <c r="AA11" s="15"/>
      <c r="AB11" s="51"/>
      <c r="AC11" s="51"/>
      <c r="AD11" s="51"/>
      <c r="AE11" s="51"/>
      <c r="AF11" s="22"/>
      <c r="AG11" s="23"/>
    </row>
    <row r="12" customFormat="false" ht="13.5" hidden="false" customHeight="false" outlineLevel="0" collapsed="false">
      <c r="A12" s="24"/>
      <c r="B12" s="25"/>
      <c r="C12" s="26"/>
      <c r="D12" s="27" t="s">
        <v>20</v>
      </c>
      <c r="E12" s="29" t="s">
        <v>21</v>
      </c>
      <c r="F12" s="29"/>
      <c r="G12" s="29"/>
      <c r="H12" s="30"/>
      <c r="I12" s="30"/>
      <c r="J12" s="31"/>
      <c r="K12" s="32"/>
      <c r="L12" s="33"/>
      <c r="M12" s="33"/>
      <c r="N12" s="33"/>
      <c r="O12" s="33"/>
      <c r="P12" s="34"/>
      <c r="Q12" s="29"/>
      <c r="R12" s="35"/>
      <c r="S12" s="27" t="s">
        <v>6</v>
      </c>
      <c r="T12" s="30"/>
      <c r="U12" s="30"/>
      <c r="V12" s="27" t="s">
        <v>22</v>
      </c>
      <c r="W12" s="36" t="s">
        <v>23</v>
      </c>
      <c r="X12" s="36"/>
      <c r="Y12" s="37"/>
      <c r="Z12" s="37"/>
      <c r="AA12" s="37"/>
      <c r="AB12" s="51"/>
      <c r="AC12" s="51"/>
      <c r="AD12" s="51"/>
      <c r="AE12" s="51"/>
      <c r="AF12" s="22"/>
      <c r="AG12" s="23"/>
    </row>
    <row r="13" customFormat="false" ht="5.1" hidden="false" customHeight="true" outlineLevel="0" collapsed="false">
      <c r="A13" s="38"/>
      <c r="B13" s="39"/>
      <c r="C13" s="15"/>
      <c r="D13" s="13"/>
      <c r="E13" s="40"/>
      <c r="F13" s="15"/>
      <c r="G13" s="15"/>
      <c r="H13" s="15"/>
      <c r="I13" s="15"/>
      <c r="J13" s="16"/>
      <c r="K13" s="41"/>
      <c r="L13" s="42"/>
      <c r="M13" s="42"/>
      <c r="N13" s="42"/>
      <c r="O13" s="42"/>
      <c r="P13" s="42"/>
      <c r="Q13" s="43"/>
      <c r="R13" s="44"/>
      <c r="S13" s="45"/>
      <c r="T13" s="15"/>
      <c r="U13" s="15"/>
      <c r="V13" s="46"/>
      <c r="W13" s="47"/>
      <c r="X13" s="48"/>
      <c r="Y13" s="37"/>
      <c r="Z13" s="37"/>
      <c r="AA13" s="37"/>
      <c r="AB13" s="51"/>
      <c r="AC13" s="51"/>
      <c r="AD13" s="51"/>
      <c r="AE13" s="51"/>
      <c r="AF13" s="22"/>
      <c r="AG13" s="23"/>
    </row>
    <row r="14" customFormat="false" ht="12.75" hidden="false" customHeight="false" outlineLevel="0" collapsed="false">
      <c r="A14" s="49" t="s">
        <v>24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50"/>
      <c r="Z14" s="50"/>
      <c r="AA14" s="50"/>
      <c r="AB14" s="51"/>
      <c r="AC14" s="51"/>
      <c r="AD14" s="51"/>
      <c r="AE14" s="51"/>
      <c r="AF14" s="22"/>
      <c r="AG14" s="23"/>
    </row>
    <row r="15" customFormat="false" ht="13.5" hidden="false" customHeight="false" outlineLevel="0" collapsed="false">
      <c r="A15" s="24"/>
      <c r="B15" s="25"/>
      <c r="C15" s="30"/>
      <c r="D15" s="27" t="s">
        <v>25</v>
      </c>
      <c r="E15" s="63" t="s">
        <v>26</v>
      </c>
      <c r="F15" s="30"/>
      <c r="G15" s="30"/>
      <c r="H15" s="30"/>
      <c r="I15" s="30"/>
      <c r="J15" s="31"/>
      <c r="K15" s="32"/>
      <c r="L15" s="64"/>
      <c r="M15" s="64"/>
      <c r="N15" s="64"/>
      <c r="O15" s="64"/>
      <c r="P15" s="64"/>
      <c r="Q15" s="65"/>
      <c r="R15" s="66" t="s">
        <v>27</v>
      </c>
      <c r="S15" s="67" t="n">
        <v>1</v>
      </c>
      <c r="T15" s="30"/>
      <c r="U15" s="30"/>
      <c r="V15" s="68"/>
      <c r="W15" s="69"/>
      <c r="X15" s="70"/>
      <c r="Y15" s="71"/>
      <c r="Z15" s="71"/>
      <c r="AA15" s="71"/>
      <c r="AB15" s="51"/>
      <c r="AC15" s="51"/>
      <c r="AD15" s="51"/>
      <c r="AE15" s="51"/>
      <c r="AF15" s="22"/>
      <c r="AG15" s="23"/>
    </row>
    <row r="16" customFormat="false" ht="5.1" hidden="false" customHeight="true" outlineLevel="0" collapsed="false">
      <c r="A16" s="38"/>
      <c r="B16" s="39"/>
      <c r="C16" s="15"/>
      <c r="D16" s="13"/>
      <c r="E16" s="40"/>
      <c r="F16" s="15"/>
      <c r="G16" s="15"/>
      <c r="H16" s="15"/>
      <c r="I16" s="15"/>
      <c r="J16" s="16"/>
      <c r="K16" s="41"/>
      <c r="L16" s="42"/>
      <c r="M16" s="42"/>
      <c r="N16" s="42"/>
      <c r="O16" s="42"/>
      <c r="P16" s="42"/>
      <c r="Q16" s="43"/>
      <c r="R16" s="44"/>
      <c r="S16" s="45"/>
      <c r="T16" s="15"/>
      <c r="U16" s="15"/>
      <c r="V16" s="46"/>
      <c r="W16" s="47"/>
      <c r="X16" s="48"/>
      <c r="Y16" s="37"/>
      <c r="Z16" s="37"/>
      <c r="AA16" s="37"/>
      <c r="AB16" s="51"/>
      <c r="AC16" s="51"/>
      <c r="AD16" s="51"/>
      <c r="AE16" s="51"/>
      <c r="AF16" s="22"/>
      <c r="AG16" s="23"/>
    </row>
    <row r="17" customFormat="false" ht="12.75" hidden="false" customHeight="false" outlineLevel="0" collapsed="false">
      <c r="A17" s="49" t="s">
        <v>28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50"/>
      <c r="Z17" s="50"/>
      <c r="AA17" s="50"/>
      <c r="AB17" s="51"/>
      <c r="AC17" s="51"/>
      <c r="AD17" s="51"/>
      <c r="AE17" s="51"/>
      <c r="AF17" s="22"/>
      <c r="AG17" s="23"/>
    </row>
    <row r="18" customFormat="false" ht="12.75" hidden="false" customHeight="false" outlineLevel="0" collapsed="false">
      <c r="A18" s="38"/>
      <c r="B18" s="39"/>
      <c r="C18" s="15"/>
      <c r="D18" s="13" t="s">
        <v>29</v>
      </c>
      <c r="E18" s="40" t="s">
        <v>30</v>
      </c>
      <c r="F18" s="40"/>
      <c r="G18" s="40"/>
      <c r="H18" s="59"/>
      <c r="I18" s="40"/>
      <c r="J18" s="16"/>
      <c r="K18" s="41"/>
      <c r="L18" s="42"/>
      <c r="M18" s="72"/>
      <c r="N18" s="42"/>
      <c r="O18" s="42"/>
      <c r="P18" s="72"/>
      <c r="Q18" s="43"/>
      <c r="R18" s="45"/>
      <c r="S18" s="45"/>
      <c r="T18" s="59" t="s">
        <v>31</v>
      </c>
      <c r="U18" s="59"/>
      <c r="V18" s="59"/>
      <c r="W18" s="53" t="s">
        <v>32</v>
      </c>
      <c r="X18" s="58"/>
      <c r="Y18" s="15"/>
      <c r="Z18" s="15"/>
      <c r="AA18" s="15"/>
      <c r="AB18" s="51"/>
      <c r="AC18" s="51"/>
      <c r="AD18" s="51"/>
      <c r="AE18" s="51"/>
      <c r="AF18" s="22"/>
      <c r="AG18" s="23"/>
    </row>
    <row r="19" customFormat="false" ht="12.75" hidden="false" customHeight="false" outlineLevel="0" collapsed="false">
      <c r="A19" s="38"/>
      <c r="B19" s="39"/>
      <c r="C19" s="59"/>
      <c r="D19" s="13" t="s">
        <v>33</v>
      </c>
      <c r="E19" s="73" t="s">
        <v>34</v>
      </c>
      <c r="F19" s="73"/>
      <c r="G19" s="53"/>
      <c r="H19" s="15"/>
      <c r="I19" s="15"/>
      <c r="J19" s="16"/>
      <c r="K19" s="41"/>
      <c r="L19" s="54"/>
      <c r="M19" s="54"/>
      <c r="N19" s="54"/>
      <c r="O19" s="54"/>
      <c r="P19" s="56"/>
      <c r="Q19" s="53"/>
      <c r="R19" s="57"/>
      <c r="S19" s="13" t="s">
        <v>6</v>
      </c>
      <c r="T19" s="59" t="s">
        <v>35</v>
      </c>
      <c r="U19" s="59"/>
      <c r="V19" s="59"/>
      <c r="W19" s="60" t="s">
        <v>36</v>
      </c>
      <c r="X19" s="60"/>
      <c r="Y19" s="37"/>
      <c r="Z19" s="37"/>
      <c r="AA19" s="37"/>
      <c r="AB19" s="51"/>
      <c r="AC19" s="51"/>
      <c r="AD19" s="51"/>
      <c r="AE19" s="51"/>
      <c r="AF19" s="22"/>
      <c r="AG19" s="23"/>
    </row>
    <row r="20" customFormat="false" ht="12.75" hidden="false" customHeight="false" outlineLevel="0" collapsed="false">
      <c r="A20" s="38"/>
      <c r="B20" s="39"/>
      <c r="C20" s="61"/>
      <c r="D20" s="62" t="s">
        <v>37</v>
      </c>
      <c r="E20" s="73" t="s">
        <v>38</v>
      </c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53"/>
      <c r="V20" s="53"/>
      <c r="W20" s="15"/>
      <c r="X20" s="58"/>
      <c r="Y20" s="15"/>
      <c r="Z20" s="15"/>
      <c r="AA20" s="15"/>
      <c r="AB20" s="51"/>
      <c r="AC20" s="51"/>
      <c r="AD20" s="51"/>
      <c r="AE20" s="51"/>
      <c r="AF20" s="22"/>
      <c r="AG20" s="23"/>
    </row>
    <row r="21" customFormat="false" ht="13.5" hidden="false" customHeight="false" outlineLevel="0" collapsed="false">
      <c r="A21" s="24"/>
      <c r="B21" s="25"/>
      <c r="C21" s="74"/>
      <c r="D21" s="75"/>
      <c r="E21" s="63"/>
      <c r="F21" s="29"/>
      <c r="G21" s="29"/>
      <c r="H21" s="29"/>
      <c r="I21" s="29"/>
      <c r="J21" s="33"/>
      <c r="K21" s="76"/>
      <c r="L21" s="33"/>
      <c r="M21" s="33"/>
      <c r="N21" s="33"/>
      <c r="O21" s="33"/>
      <c r="P21" s="34"/>
      <c r="Q21" s="29"/>
      <c r="R21" s="35"/>
      <c r="S21" s="29"/>
      <c r="T21" s="29"/>
      <c r="U21" s="29"/>
      <c r="V21" s="29"/>
      <c r="W21" s="30"/>
      <c r="X21" s="77"/>
      <c r="Y21" s="15"/>
      <c r="Z21" s="15"/>
      <c r="AA21" s="15"/>
      <c r="AB21" s="51"/>
      <c r="AC21" s="51"/>
      <c r="AD21" s="51"/>
      <c r="AE21" s="51"/>
      <c r="AF21" s="22"/>
      <c r="AG21" s="23"/>
    </row>
    <row r="22" customFormat="false" ht="5.1" hidden="false" customHeight="true" outlineLevel="0" collapsed="false">
      <c r="A22" s="38"/>
      <c r="B22" s="39"/>
      <c r="C22" s="15"/>
      <c r="D22" s="13"/>
      <c r="E22" s="40"/>
      <c r="F22" s="15"/>
      <c r="G22" s="15"/>
      <c r="H22" s="15"/>
      <c r="I22" s="15"/>
      <c r="J22" s="16"/>
      <c r="K22" s="41"/>
      <c r="L22" s="42"/>
      <c r="M22" s="42"/>
      <c r="N22" s="42"/>
      <c r="O22" s="42"/>
      <c r="P22" s="42"/>
      <c r="Q22" s="43"/>
      <c r="R22" s="44"/>
      <c r="S22" s="45"/>
      <c r="T22" s="15"/>
      <c r="U22" s="15"/>
      <c r="V22" s="46"/>
      <c r="W22" s="47"/>
      <c r="X22" s="48"/>
      <c r="Y22" s="37"/>
      <c r="Z22" s="37"/>
      <c r="AA22" s="37"/>
      <c r="AB22" s="51"/>
      <c r="AC22" s="51"/>
      <c r="AD22" s="51"/>
      <c r="AE22" s="51"/>
      <c r="AF22" s="22"/>
      <c r="AG22" s="23"/>
    </row>
    <row r="23" customFormat="false" ht="12.75" hidden="false" customHeight="false" outlineLevel="0" collapsed="false">
      <c r="A23" s="78" t="s">
        <v>39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9"/>
      <c r="Z23" s="79"/>
      <c r="AA23" s="79"/>
      <c r="AB23" s="51"/>
      <c r="AC23" s="51"/>
      <c r="AD23" s="51"/>
      <c r="AE23" s="51"/>
      <c r="AF23" s="22"/>
      <c r="AG23" s="23"/>
    </row>
    <row r="24" customFormat="false" ht="12.75" hidden="false" customHeight="false" outlineLevel="0" collapsed="false">
      <c r="A24" s="38"/>
      <c r="B24" s="39"/>
      <c r="C24" s="61"/>
      <c r="D24" s="62" t="s">
        <v>40</v>
      </c>
      <c r="E24" s="80" t="n">
        <f aca="false">$J$202</f>
        <v>0.218073517787698</v>
      </c>
      <c r="F24" s="81" t="s">
        <v>41</v>
      </c>
      <c r="G24" s="82"/>
      <c r="H24" s="82"/>
      <c r="I24" s="62"/>
      <c r="J24" s="83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15"/>
      <c r="V24" s="62" t="s">
        <v>42</v>
      </c>
      <c r="W24" s="53" t="s">
        <v>43</v>
      </c>
      <c r="X24" s="58"/>
      <c r="Y24" s="15"/>
      <c r="Z24" s="15"/>
      <c r="AA24" s="15"/>
      <c r="AB24" s="51"/>
      <c r="AC24" s="51"/>
      <c r="AD24" s="51"/>
      <c r="AE24" s="51"/>
      <c r="AF24" s="22"/>
      <c r="AG24" s="23"/>
    </row>
    <row r="25" customFormat="false" ht="18" hidden="false" customHeight="false" outlineLevel="0" collapsed="false">
      <c r="A25" s="85" t="s">
        <v>44</v>
      </c>
      <c r="B25" s="86" t="s">
        <v>45</v>
      </c>
      <c r="C25" s="87" t="s">
        <v>46</v>
      </c>
      <c r="D25" s="87"/>
      <c r="E25" s="87"/>
      <c r="F25" s="87"/>
      <c r="G25" s="87"/>
      <c r="H25" s="87"/>
      <c r="I25" s="87"/>
      <c r="J25" s="87" t="s">
        <v>47</v>
      </c>
      <c r="K25" s="87" t="s">
        <v>48</v>
      </c>
      <c r="L25" s="88" t="s">
        <v>49</v>
      </c>
      <c r="M25" s="88" t="s">
        <v>50</v>
      </c>
      <c r="N25" s="88" t="s">
        <v>51</v>
      </c>
      <c r="O25" s="88" t="s">
        <v>52</v>
      </c>
      <c r="P25" s="89" t="s">
        <v>53</v>
      </c>
      <c r="Q25" s="88" t="s">
        <v>54</v>
      </c>
      <c r="R25" s="90" t="s">
        <v>55</v>
      </c>
      <c r="S25" s="90" t="s">
        <v>55</v>
      </c>
      <c r="T25" s="91" t="s">
        <v>49</v>
      </c>
      <c r="U25" s="91" t="s">
        <v>50</v>
      </c>
      <c r="V25" s="91" t="s">
        <v>51</v>
      </c>
      <c r="W25" s="91" t="s">
        <v>52</v>
      </c>
      <c r="X25" s="92" t="s">
        <v>53</v>
      </c>
      <c r="Y25" s="93" t="s">
        <v>56</v>
      </c>
      <c r="Z25" s="93" t="s">
        <v>57</v>
      </c>
      <c r="AA25" s="94" t="s">
        <v>58</v>
      </c>
      <c r="AB25" s="94" t="s">
        <v>497</v>
      </c>
      <c r="AC25" s="94"/>
      <c r="AD25" s="94"/>
      <c r="AE25" s="94"/>
      <c r="AF25" s="95"/>
      <c r="AG25" s="95"/>
    </row>
    <row r="26" s="108" customFormat="true" ht="12.75" hidden="false" customHeight="false" outlineLevel="0" collapsed="false">
      <c r="A26" s="96" t="s">
        <v>60</v>
      </c>
      <c r="B26" s="97" t="s">
        <v>61</v>
      </c>
      <c r="C26" s="97"/>
      <c r="D26" s="97"/>
      <c r="E26" s="97"/>
      <c r="F26" s="97"/>
      <c r="G26" s="97"/>
      <c r="H26" s="97"/>
      <c r="I26" s="97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9"/>
      <c r="U26" s="100" t="n">
        <f aca="false">SUM(U27:U28)</f>
        <v>678.878</v>
      </c>
      <c r="V26" s="99"/>
      <c r="W26" s="100" t="n">
        <f aca="false">SUM(W27:W28)</f>
        <v>1640.619</v>
      </c>
      <c r="X26" s="101" t="n">
        <f aca="false">U26+W26</f>
        <v>2319.497</v>
      </c>
      <c r="Y26" s="102"/>
      <c r="Z26" s="102"/>
      <c r="AA26" s="103"/>
      <c r="AB26" s="103"/>
      <c r="AC26" s="104" t="s">
        <v>62</v>
      </c>
      <c r="AD26" s="103"/>
      <c r="AE26" s="104" t="s">
        <v>63</v>
      </c>
      <c r="AF26" s="105"/>
      <c r="AG26" s="106" t="s">
        <v>64</v>
      </c>
      <c r="AH26" s="107" t="s">
        <v>65</v>
      </c>
    </row>
    <row r="27" s="23" customFormat="true" ht="12.75" hidden="false" customHeight="false" outlineLevel="0" collapsed="false">
      <c r="A27" s="109" t="s">
        <v>66</v>
      </c>
      <c r="B27" s="110" t="s">
        <v>67</v>
      </c>
      <c r="C27" s="111" t="s">
        <v>68</v>
      </c>
      <c r="D27" s="111"/>
      <c r="E27" s="111"/>
      <c r="F27" s="111"/>
      <c r="G27" s="111"/>
      <c r="H27" s="111"/>
      <c r="I27" s="111"/>
      <c r="J27" s="87" t="n">
        <v>0</v>
      </c>
      <c r="K27" s="87" t="s">
        <v>69</v>
      </c>
      <c r="L27" s="112"/>
      <c r="M27" s="112"/>
      <c r="N27" s="112"/>
      <c r="O27" s="112"/>
      <c r="P27" s="113"/>
      <c r="Q27" s="112"/>
      <c r="R27" s="112"/>
      <c r="S27" s="112"/>
      <c r="T27" s="114" t="n">
        <v>262.096</v>
      </c>
      <c r="U27" s="114" t="n">
        <f aca="false">J27*T27</f>
        <v>0</v>
      </c>
      <c r="V27" s="114" t="n">
        <v>33.676</v>
      </c>
      <c r="W27" s="114" t="n">
        <f aca="false">(V27*J27)</f>
        <v>0</v>
      </c>
      <c r="X27" s="115" t="n">
        <f aca="false">ROUND(U27+W27,2)</f>
        <v>0</v>
      </c>
      <c r="Y27" s="116" t="n">
        <v>739.43</v>
      </c>
      <c r="Z27" s="116" t="n">
        <v>739.43</v>
      </c>
      <c r="AA27" s="94" t="n">
        <f aca="false">IF((Y27=Z27),0,(Y27-Z27))</f>
        <v>0</v>
      </c>
      <c r="AB27" s="94" t="str">
        <f aca="false">IF((X27=AA27),"OK",(X27-AA27))</f>
        <v>OK</v>
      </c>
      <c r="AC27" s="117" t="n">
        <v>269.3</v>
      </c>
      <c r="AD27" s="94"/>
      <c r="AE27" s="117" t="n">
        <v>34.6</v>
      </c>
      <c r="AF27" s="118"/>
      <c r="AG27" s="119" t="n">
        <f aca="false">AE27+AC27</f>
        <v>303.9</v>
      </c>
      <c r="AH27" s="120" t="n">
        <v>303.9</v>
      </c>
    </row>
    <row r="28" s="23" customFormat="true" ht="12.75" hidden="false" customHeight="true" outlineLevel="0" collapsed="false">
      <c r="A28" s="109" t="s">
        <v>70</v>
      </c>
      <c r="B28" s="110" t="s">
        <v>71</v>
      </c>
      <c r="C28" s="121" t="s">
        <v>72</v>
      </c>
      <c r="D28" s="121"/>
      <c r="E28" s="121"/>
      <c r="F28" s="121"/>
      <c r="G28" s="121"/>
      <c r="H28" s="121"/>
      <c r="I28" s="121"/>
      <c r="J28" s="87" t="n">
        <f aca="false">8330-1249.5</f>
        <v>7080.5</v>
      </c>
      <c r="K28" s="87" t="s">
        <v>69</v>
      </c>
      <c r="L28" s="112"/>
      <c r="M28" s="112"/>
      <c r="N28" s="112"/>
      <c r="O28" s="112"/>
      <c r="P28" s="113"/>
      <c r="Q28" s="112"/>
      <c r="R28" s="112"/>
      <c r="S28" s="112"/>
      <c r="T28" s="114" t="n">
        <v>0.0958799519807923</v>
      </c>
      <c r="U28" s="114" t="n">
        <f aca="false">J28*T28</f>
        <v>678.878</v>
      </c>
      <c r="V28" s="114" t="n">
        <v>0.231709483793517</v>
      </c>
      <c r="W28" s="114" t="n">
        <f aca="false">(V28*J28)</f>
        <v>1640.619</v>
      </c>
      <c r="X28" s="115" t="n">
        <f aca="false">ROUND(U28+W28,2)</f>
        <v>2319.5</v>
      </c>
      <c r="Y28" s="116" t="n">
        <v>2728.83</v>
      </c>
      <c r="Z28" s="116" t="n">
        <v>409.32</v>
      </c>
      <c r="AA28" s="94" t="n">
        <f aca="false">IF((Y28=Z28),0,(Y28-Z28))</f>
        <v>2319.51</v>
      </c>
      <c r="AB28" s="94" t="n">
        <f aca="false">IF((X28=AA28),"OK",(X28-AA28))</f>
        <v>-0.00999999999976353</v>
      </c>
      <c r="AC28" s="117" t="n">
        <v>0.1</v>
      </c>
      <c r="AD28" s="94"/>
      <c r="AE28" s="117" t="n">
        <v>0.24</v>
      </c>
      <c r="AF28" s="118"/>
      <c r="AG28" s="119" t="n">
        <f aca="false">AE28+AC28</f>
        <v>0.34</v>
      </c>
      <c r="AH28" s="120" t="n">
        <v>0.34</v>
      </c>
    </row>
    <row r="29" s="108" customFormat="true" ht="12.75" hidden="false" customHeight="false" outlineLevel="0" collapsed="false">
      <c r="A29" s="96" t="s">
        <v>73</v>
      </c>
      <c r="B29" s="97" t="s">
        <v>74</v>
      </c>
      <c r="C29" s="97"/>
      <c r="D29" s="97"/>
      <c r="E29" s="97"/>
      <c r="F29" s="97"/>
      <c r="G29" s="97"/>
      <c r="H29" s="97"/>
      <c r="I29" s="97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122"/>
      <c r="U29" s="100" t="n">
        <f aca="false">U30+U34</f>
        <v>61734.4889469757</v>
      </c>
      <c r="V29" s="122"/>
      <c r="W29" s="100" t="n">
        <f aca="false">W30+W34</f>
        <v>15068.8905708157</v>
      </c>
      <c r="X29" s="101" t="n">
        <f aca="false">U29+W29</f>
        <v>76803.3795177914</v>
      </c>
      <c r="Y29" s="102"/>
      <c r="Z29" s="102"/>
      <c r="AA29" s="102"/>
      <c r="AB29" s="123"/>
      <c r="AC29" s="104" t="s">
        <v>62</v>
      </c>
      <c r="AD29" s="103"/>
      <c r="AE29" s="104" t="s">
        <v>63</v>
      </c>
      <c r="AF29" s="105"/>
      <c r="AG29" s="106" t="s">
        <v>64</v>
      </c>
      <c r="AH29" s="107" t="s">
        <v>65</v>
      </c>
    </row>
    <row r="30" s="135" customFormat="true" ht="12.75" hidden="false" customHeight="false" outlineLevel="0" collapsed="false">
      <c r="A30" s="124" t="s">
        <v>75</v>
      </c>
      <c r="B30" s="125" t="s">
        <v>76</v>
      </c>
      <c r="C30" s="125"/>
      <c r="D30" s="125"/>
      <c r="E30" s="125"/>
      <c r="F30" s="125"/>
      <c r="G30" s="125"/>
      <c r="H30" s="125"/>
      <c r="I30" s="125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7"/>
      <c r="U30" s="128" t="n">
        <f aca="false">SUM(U31:U33)</f>
        <v>58782.5189469757</v>
      </c>
      <c r="V30" s="127"/>
      <c r="W30" s="128" t="n">
        <f aca="false">SUM(W31:W33)</f>
        <v>13637.9605708157</v>
      </c>
      <c r="X30" s="129" t="n">
        <f aca="false">U30+W30</f>
        <v>72420.4795177914</v>
      </c>
      <c r="Y30" s="130"/>
      <c r="Z30" s="130"/>
      <c r="AA30" s="130"/>
      <c r="AB30" s="131"/>
      <c r="AC30" s="132"/>
      <c r="AD30" s="131"/>
      <c r="AE30" s="132"/>
      <c r="AF30" s="133"/>
      <c r="AG30" s="119"/>
      <c r="AH30" s="134"/>
    </row>
    <row r="31" s="23" customFormat="true" ht="12.75" hidden="false" customHeight="true" outlineLevel="0" collapsed="false">
      <c r="A31" s="136" t="s">
        <v>77</v>
      </c>
      <c r="B31" s="137" t="s">
        <v>78</v>
      </c>
      <c r="C31" s="138" t="s">
        <v>79</v>
      </c>
      <c r="D31" s="138"/>
      <c r="E31" s="138"/>
      <c r="F31" s="138"/>
      <c r="G31" s="138"/>
      <c r="H31" s="138"/>
      <c r="I31" s="138"/>
      <c r="J31" s="87" t="n">
        <f aca="false">1120.19+380.82-363.09</f>
        <v>1137.92</v>
      </c>
      <c r="K31" s="139" t="s">
        <v>69</v>
      </c>
      <c r="L31" s="140"/>
      <c r="M31" s="140"/>
      <c r="N31" s="140"/>
      <c r="O31" s="140"/>
      <c r="P31" s="140"/>
      <c r="Q31" s="140"/>
      <c r="R31" s="140"/>
      <c r="S31" s="140"/>
      <c r="T31" s="114" t="n">
        <v>0.894877449184216</v>
      </c>
      <c r="U31" s="114" t="n">
        <f aca="false">J31*T31</f>
        <v>1018.2989469757</v>
      </c>
      <c r="V31" s="114" t="n">
        <v>0.2956276107421</v>
      </c>
      <c r="W31" s="114" t="n">
        <f aca="false">(V31*J31)</f>
        <v>336.400570815651</v>
      </c>
      <c r="X31" s="115" t="n">
        <f aca="false">ROUND(U31+W31,2)</f>
        <v>1354.7</v>
      </c>
      <c r="Y31" s="116" t="n">
        <v>1786.97</v>
      </c>
      <c r="Z31" s="116" t="n">
        <v>432.27</v>
      </c>
      <c r="AA31" s="94" t="n">
        <f aca="false">IF((Y31=Z31),0,(Y31-Z31))</f>
        <v>1354.7</v>
      </c>
      <c r="AB31" s="94" t="str">
        <f aca="false">IF((X31=AA31),"OK",(X31-AA31))</f>
        <v>OK</v>
      </c>
      <c r="AC31" s="141" t="n">
        <f aca="false">0.57+0.35</f>
        <v>0.92</v>
      </c>
      <c r="AD31" s="51"/>
      <c r="AE31" s="141" t="n">
        <v>0.3</v>
      </c>
      <c r="AF31" s="118"/>
      <c r="AG31" s="119" t="n">
        <f aca="false">AE31+AC31</f>
        <v>1.22</v>
      </c>
      <c r="AH31" s="142" t="n">
        <v>1.22</v>
      </c>
    </row>
    <row r="32" s="144" customFormat="true" ht="19.7" hidden="false" customHeight="true" outlineLevel="0" collapsed="false">
      <c r="A32" s="136" t="s">
        <v>80</v>
      </c>
      <c r="B32" s="137" t="s">
        <v>81</v>
      </c>
      <c r="C32" s="138" t="s">
        <v>82</v>
      </c>
      <c r="D32" s="138"/>
      <c r="E32" s="138"/>
      <c r="F32" s="138"/>
      <c r="G32" s="138"/>
      <c r="H32" s="138"/>
      <c r="I32" s="138"/>
      <c r="J32" s="87" t="n">
        <f aca="false">1120.19</f>
        <v>1120.19</v>
      </c>
      <c r="K32" s="139" t="s">
        <v>69</v>
      </c>
      <c r="L32" s="140"/>
      <c r="M32" s="140"/>
      <c r="N32" s="140"/>
      <c r="O32" s="140"/>
      <c r="P32" s="140"/>
      <c r="Q32" s="140"/>
      <c r="R32" s="140"/>
      <c r="S32" s="140"/>
      <c r="T32" s="114" t="n">
        <v>37.5450057579518</v>
      </c>
      <c r="U32" s="114" t="n">
        <f aca="false">J32*T32</f>
        <v>42057.54</v>
      </c>
      <c r="V32" s="114" t="n">
        <v>8.80497951240415</v>
      </c>
      <c r="W32" s="114" t="n">
        <f aca="false">(V32*J32)</f>
        <v>9863.25</v>
      </c>
      <c r="X32" s="115" t="n">
        <f aca="false">ROUND(U32+W32,2)</f>
        <v>51920.79</v>
      </c>
      <c r="Y32" s="116" t="n">
        <v>51920.8</v>
      </c>
      <c r="Z32" s="116" t="n">
        <v>16832.72</v>
      </c>
      <c r="AA32" s="94" t="n">
        <f aca="false">IF((Y32=Z32),0,(Y32-Z32))</f>
        <v>35088.08</v>
      </c>
      <c r="AB32" s="143" t="n">
        <f aca="false">IF((X32=AA32),"OK",(X32-AA32))</f>
        <v>16832.71</v>
      </c>
      <c r="AC32" s="141" t="n">
        <f aca="false">38.35+0.23</f>
        <v>38.58</v>
      </c>
      <c r="AD32" s="51"/>
      <c r="AE32" s="141" t="n">
        <v>9.05</v>
      </c>
      <c r="AF32" s="118"/>
      <c r="AG32" s="119" t="n">
        <f aca="false">AE32+AC32</f>
        <v>47.63</v>
      </c>
      <c r="AH32" s="120" t="n">
        <v>47.63</v>
      </c>
    </row>
    <row r="33" s="23" customFormat="true" ht="19.7" hidden="false" customHeight="true" outlineLevel="0" collapsed="false">
      <c r="A33" s="136" t="s">
        <v>83</v>
      </c>
      <c r="B33" s="137" t="s">
        <v>84</v>
      </c>
      <c r="C33" s="138" t="s">
        <v>85</v>
      </c>
      <c r="D33" s="138"/>
      <c r="E33" s="138"/>
      <c r="F33" s="138"/>
      <c r="G33" s="138"/>
      <c r="H33" s="138"/>
      <c r="I33" s="138"/>
      <c r="J33" s="87" t="n">
        <v>380.82</v>
      </c>
      <c r="K33" s="145" t="s">
        <v>69</v>
      </c>
      <c r="L33" s="146"/>
      <c r="M33" s="146"/>
      <c r="N33" s="146"/>
      <c r="O33" s="146"/>
      <c r="P33" s="146"/>
      <c r="Q33" s="146"/>
      <c r="R33" s="146"/>
      <c r="S33" s="146"/>
      <c r="T33" s="114" t="n">
        <v>41.2443674176777</v>
      </c>
      <c r="U33" s="114" t="n">
        <f aca="false">J33*T33</f>
        <v>15706.68</v>
      </c>
      <c r="V33" s="114" t="n">
        <v>9.02870122367523</v>
      </c>
      <c r="W33" s="114" t="n">
        <f aca="false">(V33*J33)</f>
        <v>3438.31</v>
      </c>
      <c r="X33" s="115" t="n">
        <f aca="false">ROUND(U33+W33,2)</f>
        <v>19144.99</v>
      </c>
      <c r="Y33" s="116" t="n">
        <v>19144.99</v>
      </c>
      <c r="Z33" s="116" t="n">
        <v>0</v>
      </c>
      <c r="AA33" s="94" t="n">
        <f aca="false">IF((Y33=Z33),0,(Y33-Z33))</f>
        <v>19144.99</v>
      </c>
      <c r="AB33" s="94" t="str">
        <f aca="false">IF((X33=AA33),"OK",(X33-AA33))</f>
        <v>OK</v>
      </c>
      <c r="AC33" s="141" t="n">
        <v>42.38</v>
      </c>
      <c r="AD33" s="51"/>
      <c r="AE33" s="141" t="n">
        <f aca="false">9.05+0.23</f>
        <v>9.28</v>
      </c>
      <c r="AF33" s="118"/>
      <c r="AG33" s="119" t="n">
        <f aca="false">AE33+AC33</f>
        <v>51.66</v>
      </c>
      <c r="AH33" s="120" t="n">
        <v>51.66</v>
      </c>
    </row>
    <row r="34" s="135" customFormat="true" ht="12.75" hidden="false" customHeight="false" outlineLevel="0" collapsed="false">
      <c r="A34" s="124" t="s">
        <v>86</v>
      </c>
      <c r="B34" s="125" t="s">
        <v>87</v>
      </c>
      <c r="C34" s="125"/>
      <c r="D34" s="125"/>
      <c r="E34" s="125"/>
      <c r="F34" s="125"/>
      <c r="G34" s="125"/>
      <c r="H34" s="125"/>
      <c r="I34" s="125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7"/>
      <c r="U34" s="128" t="n">
        <f aca="false">SUM(U35:U39)</f>
        <v>2951.97</v>
      </c>
      <c r="V34" s="127"/>
      <c r="W34" s="128" t="n">
        <f aca="false">SUM(W35:W39)</f>
        <v>1430.93</v>
      </c>
      <c r="X34" s="129" t="n">
        <f aca="false">U34+W34</f>
        <v>4382.9</v>
      </c>
      <c r="Y34" s="130"/>
      <c r="Z34" s="130"/>
      <c r="AA34" s="94"/>
      <c r="AB34" s="94"/>
      <c r="AC34" s="132"/>
      <c r="AD34" s="131"/>
      <c r="AE34" s="132"/>
      <c r="AF34" s="133"/>
      <c r="AG34" s="119" t="n">
        <f aca="false">AE34+AC34</f>
        <v>0</v>
      </c>
      <c r="AH34" s="147"/>
    </row>
    <row r="35" s="23" customFormat="true" ht="12.75" hidden="false" customHeight="true" outlineLevel="0" collapsed="false">
      <c r="A35" s="136" t="s">
        <v>88</v>
      </c>
      <c r="B35" s="137" t="s">
        <v>89</v>
      </c>
      <c r="C35" s="138" t="s">
        <v>90</v>
      </c>
      <c r="D35" s="138"/>
      <c r="E35" s="138"/>
      <c r="F35" s="138"/>
      <c r="G35" s="138"/>
      <c r="H35" s="138"/>
      <c r="I35" s="138"/>
      <c r="J35" s="87" t="n">
        <v>2.94</v>
      </c>
      <c r="K35" s="145" t="s">
        <v>91</v>
      </c>
      <c r="L35" s="146"/>
      <c r="M35" s="146"/>
      <c r="N35" s="146"/>
      <c r="O35" s="146"/>
      <c r="P35" s="146"/>
      <c r="Q35" s="146"/>
      <c r="R35" s="146"/>
      <c r="S35" s="146"/>
      <c r="T35" s="114" t="n">
        <v>293.08843537415</v>
      </c>
      <c r="U35" s="114" t="n">
        <f aca="false">J35*T35</f>
        <v>861.68</v>
      </c>
      <c r="V35" s="148" t="n">
        <v>22.5544217687075</v>
      </c>
      <c r="W35" s="114" t="n">
        <f aca="false">(V35*J35)</f>
        <v>66.31</v>
      </c>
      <c r="X35" s="149" t="n">
        <f aca="false">(U35+W35)</f>
        <v>927.99</v>
      </c>
      <c r="Y35" s="116" t="n">
        <v>928</v>
      </c>
      <c r="Z35" s="116" t="n">
        <v>0</v>
      </c>
      <c r="AA35" s="94" t="n">
        <f aca="false">IF((Y35=Z35),0,(Y35-Z35))</f>
        <v>928</v>
      </c>
      <c r="AB35" s="143" t="n">
        <f aca="false">IF((X35=AA35),"OK",(X35-AA35))</f>
        <v>-0.00999999999999091</v>
      </c>
      <c r="AC35" s="150" t="n">
        <f aca="false">300.9+0.14+0.11</f>
        <v>301.15</v>
      </c>
      <c r="AD35" s="51"/>
      <c r="AE35" s="150" t="n">
        <v>23.18</v>
      </c>
      <c r="AF35" s="118"/>
      <c r="AG35" s="119" t="n">
        <f aca="false">AE35+AC35</f>
        <v>324.33</v>
      </c>
      <c r="AH35" s="120" t="n">
        <v>324.33</v>
      </c>
    </row>
    <row r="36" s="23" customFormat="true" ht="19.7" hidden="false" customHeight="true" outlineLevel="0" collapsed="false">
      <c r="A36" s="136" t="s">
        <v>92</v>
      </c>
      <c r="B36" s="137" t="s">
        <v>93</v>
      </c>
      <c r="C36" s="138" t="s">
        <v>94</v>
      </c>
      <c r="D36" s="138"/>
      <c r="E36" s="138"/>
      <c r="F36" s="138"/>
      <c r="G36" s="138"/>
      <c r="H36" s="138"/>
      <c r="I36" s="138"/>
      <c r="J36" s="87" t="n">
        <v>59.38</v>
      </c>
      <c r="K36" s="145" t="s">
        <v>95</v>
      </c>
      <c r="L36" s="146"/>
      <c r="M36" s="146"/>
      <c r="N36" s="146"/>
      <c r="O36" s="146"/>
      <c r="P36" s="146"/>
      <c r="Q36" s="146"/>
      <c r="R36" s="146"/>
      <c r="S36" s="146"/>
      <c r="T36" s="114" t="n">
        <v>5.60895924553722</v>
      </c>
      <c r="U36" s="114" t="n">
        <f aca="false">J36*T36</f>
        <v>333.06</v>
      </c>
      <c r="V36" s="114" t="n">
        <v>2.54075446278208</v>
      </c>
      <c r="W36" s="114" t="n">
        <f aca="false">(V36*J36)</f>
        <v>150.87</v>
      </c>
      <c r="X36" s="149" t="n">
        <f aca="false">ROUND(U36+W36,2)</f>
        <v>483.93</v>
      </c>
      <c r="Y36" s="116" t="n">
        <v>483.94</v>
      </c>
      <c r="Z36" s="116" t="n">
        <v>0</v>
      </c>
      <c r="AA36" s="94" t="n">
        <f aca="false">IF((Y36=Z36),0,(Y36-Z36))</f>
        <v>483.94</v>
      </c>
      <c r="AB36" s="143" t="n">
        <f aca="false">IF((X36=AA36),"OK",(X36-AA36))</f>
        <v>-0.00999999999999091</v>
      </c>
      <c r="AC36" s="150" t="n">
        <v>5.76</v>
      </c>
      <c r="AD36" s="51"/>
      <c r="AE36" s="150" t="n">
        <v>2.61</v>
      </c>
      <c r="AF36" s="118"/>
      <c r="AG36" s="119" t="n">
        <f aca="false">AE36+AC36</f>
        <v>8.37</v>
      </c>
      <c r="AH36" s="120" t="n">
        <v>8.37</v>
      </c>
    </row>
    <row r="37" s="23" customFormat="true" ht="17.25" hidden="false" customHeight="true" outlineLevel="0" collapsed="false">
      <c r="A37" s="136" t="s">
        <v>96</v>
      </c>
      <c r="B37" s="137" t="s">
        <v>97</v>
      </c>
      <c r="C37" s="138" t="s">
        <v>98</v>
      </c>
      <c r="D37" s="138"/>
      <c r="E37" s="138"/>
      <c r="F37" s="138"/>
      <c r="G37" s="138"/>
      <c r="H37" s="138"/>
      <c r="I37" s="138"/>
      <c r="J37" s="87" t="n">
        <v>160.59</v>
      </c>
      <c r="K37" s="145" t="s">
        <v>95</v>
      </c>
      <c r="L37" s="146"/>
      <c r="M37" s="146"/>
      <c r="N37" s="146"/>
      <c r="O37" s="146"/>
      <c r="P37" s="146"/>
      <c r="Q37" s="146"/>
      <c r="R37" s="146"/>
      <c r="S37" s="146"/>
      <c r="T37" s="114" t="n">
        <v>5.65689021732362</v>
      </c>
      <c r="U37" s="114" t="n">
        <f aca="false">J37*T37</f>
        <v>908.44</v>
      </c>
      <c r="V37" s="114" t="n">
        <v>3.65944330282085</v>
      </c>
      <c r="W37" s="114" t="n">
        <f aca="false">(V37*J37)</f>
        <v>587.67</v>
      </c>
      <c r="X37" s="115" t="n">
        <f aca="false">ROUND(U37+W37,2)</f>
        <v>1496.11</v>
      </c>
      <c r="Y37" s="116" t="n">
        <v>1496.11</v>
      </c>
      <c r="Z37" s="116" t="n">
        <v>0</v>
      </c>
      <c r="AA37" s="94" t="n">
        <f aca="false">IF((Y37=Z37),0,(Y37-Z37))</f>
        <v>1496.11</v>
      </c>
      <c r="AB37" s="94" t="str">
        <f aca="false">IF((X37=AA37),"OK",(X37-AA37))</f>
        <v>OK</v>
      </c>
      <c r="AC37" s="150" t="n">
        <v>5.81</v>
      </c>
      <c r="AD37" s="51"/>
      <c r="AE37" s="150" t="n">
        <v>3.76</v>
      </c>
      <c r="AF37" s="118"/>
      <c r="AG37" s="119" t="n">
        <f aca="false">AE37+AC37</f>
        <v>9.57</v>
      </c>
      <c r="AH37" s="120" t="n">
        <v>9.57</v>
      </c>
    </row>
    <row r="38" s="23" customFormat="true" ht="12.75" hidden="false" customHeight="false" outlineLevel="0" collapsed="false">
      <c r="A38" s="136" t="s">
        <v>99</v>
      </c>
      <c r="B38" s="137" t="s">
        <v>100</v>
      </c>
      <c r="C38" s="137" t="s">
        <v>101</v>
      </c>
      <c r="D38" s="137"/>
      <c r="E38" s="137"/>
      <c r="F38" s="137"/>
      <c r="G38" s="137"/>
      <c r="H38" s="137"/>
      <c r="I38" s="137"/>
      <c r="J38" s="87" t="n">
        <v>24.24</v>
      </c>
      <c r="K38" s="145" t="s">
        <v>69</v>
      </c>
      <c r="L38" s="146"/>
      <c r="M38" s="146"/>
      <c r="N38" s="146"/>
      <c r="O38" s="146"/>
      <c r="P38" s="146"/>
      <c r="Q38" s="146"/>
      <c r="R38" s="146"/>
      <c r="S38" s="146"/>
      <c r="T38" s="114" t="n">
        <v>34.1332508250825</v>
      </c>
      <c r="U38" s="114" t="n">
        <f aca="false">J38*T38</f>
        <v>827.39</v>
      </c>
      <c r="V38" s="114" t="n">
        <v>23.1072607260726</v>
      </c>
      <c r="W38" s="114" t="n">
        <f aca="false">(V38*J38)</f>
        <v>560.12</v>
      </c>
      <c r="X38" s="115" t="n">
        <f aca="false">ROUND(U38+W38,2)</f>
        <v>1387.51</v>
      </c>
      <c r="Y38" s="116" t="n">
        <v>1387.51</v>
      </c>
      <c r="Z38" s="116" t="n">
        <v>0</v>
      </c>
      <c r="AA38" s="94" t="n">
        <f aca="false">IF((Y38=Z38),0,(Y38-Z38))</f>
        <v>1387.51</v>
      </c>
      <c r="AB38" s="94" t="str">
        <f aca="false">IF((X38=AA38),"OK",(X38-AA38))</f>
        <v>OK</v>
      </c>
      <c r="AC38" s="151" t="n">
        <f aca="false">34.94+0.13</f>
        <v>35.07</v>
      </c>
      <c r="AD38" s="51"/>
      <c r="AE38" s="150" t="n">
        <v>23.74</v>
      </c>
      <c r="AF38" s="118"/>
      <c r="AG38" s="119" t="n">
        <f aca="false">AE38+AC38</f>
        <v>58.81</v>
      </c>
      <c r="AH38" s="120" t="n">
        <v>58.81</v>
      </c>
    </row>
    <row r="39" s="23" customFormat="true" ht="12.75" hidden="false" customHeight="false" outlineLevel="0" collapsed="false">
      <c r="A39" s="136" t="s">
        <v>102</v>
      </c>
      <c r="B39" s="111" t="s">
        <v>103</v>
      </c>
      <c r="C39" s="111" t="s">
        <v>104</v>
      </c>
      <c r="D39" s="111"/>
      <c r="E39" s="111"/>
      <c r="F39" s="111"/>
      <c r="G39" s="111"/>
      <c r="H39" s="111"/>
      <c r="I39" s="111"/>
      <c r="J39" s="145" t="n">
        <v>31.51</v>
      </c>
      <c r="K39" s="152" t="s">
        <v>69</v>
      </c>
      <c r="L39" s="151"/>
      <c r="M39" s="151"/>
      <c r="N39" s="151"/>
      <c r="O39" s="151"/>
      <c r="P39" s="153"/>
      <c r="Q39" s="151"/>
      <c r="R39" s="151"/>
      <c r="S39" s="151"/>
      <c r="T39" s="114" t="n">
        <v>0.679149476356712</v>
      </c>
      <c r="U39" s="114" t="n">
        <f aca="false">J39*T39</f>
        <v>21.4</v>
      </c>
      <c r="V39" s="114" t="n">
        <v>2.09330371310695</v>
      </c>
      <c r="W39" s="114" t="n">
        <f aca="false">(V39*J39)</f>
        <v>65.96</v>
      </c>
      <c r="X39" s="115" t="n">
        <f aca="false">ROUND(U39+W39,2)</f>
        <v>87.36</v>
      </c>
      <c r="Y39" s="116" t="n">
        <v>87.35</v>
      </c>
      <c r="Z39" s="116" t="n">
        <v>0</v>
      </c>
      <c r="AA39" s="94" t="n">
        <f aca="false">IF((Y39=Z39),0,(Y39-Z39))</f>
        <v>87.35</v>
      </c>
      <c r="AB39" s="94" t="n">
        <f aca="false">IF((X39=AA39),"OK",(X39-AA39))</f>
        <v>0.0100000000000051</v>
      </c>
      <c r="AC39" s="150" t="n">
        <v>0.7</v>
      </c>
      <c r="AD39" s="51"/>
      <c r="AE39" s="151" t="n">
        <v>2.15</v>
      </c>
      <c r="AF39" s="118"/>
      <c r="AG39" s="119" t="n">
        <f aca="false">AE39+AC39</f>
        <v>2.85</v>
      </c>
      <c r="AH39" s="120" t="n">
        <v>2.85</v>
      </c>
    </row>
    <row r="40" s="108" customFormat="true" ht="12.75" hidden="false" customHeight="false" outlineLevel="0" collapsed="false">
      <c r="A40" s="96" t="s">
        <v>105</v>
      </c>
      <c r="B40" s="97" t="s">
        <v>106</v>
      </c>
      <c r="C40" s="97"/>
      <c r="D40" s="97"/>
      <c r="E40" s="97"/>
      <c r="F40" s="97"/>
      <c r="G40" s="97"/>
      <c r="H40" s="97"/>
      <c r="I40" s="97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122"/>
      <c r="U40" s="100" t="n">
        <f aca="false">U41+U44</f>
        <v>10426.8701781473</v>
      </c>
      <c r="V40" s="122"/>
      <c r="W40" s="100" t="n">
        <f aca="false">W41+W44</f>
        <v>6181.83311163895</v>
      </c>
      <c r="X40" s="101" t="n">
        <f aca="false">W40+U40</f>
        <v>16608.7032897862</v>
      </c>
      <c r="Y40" s="102"/>
      <c r="Z40" s="102"/>
      <c r="AA40" s="102"/>
      <c r="AB40" s="123"/>
      <c r="AC40" s="104" t="s">
        <v>62</v>
      </c>
      <c r="AD40" s="103"/>
      <c r="AE40" s="104" t="s">
        <v>63</v>
      </c>
      <c r="AF40" s="105"/>
      <c r="AG40" s="106" t="s">
        <v>64</v>
      </c>
      <c r="AH40" s="107" t="s">
        <v>65</v>
      </c>
    </row>
    <row r="41" s="135" customFormat="true" ht="12.75" hidden="false" customHeight="false" outlineLevel="0" collapsed="false">
      <c r="A41" s="124" t="s">
        <v>107</v>
      </c>
      <c r="B41" s="125" t="s">
        <v>108</v>
      </c>
      <c r="C41" s="125"/>
      <c r="D41" s="125"/>
      <c r="E41" s="125"/>
      <c r="F41" s="125"/>
      <c r="G41" s="125"/>
      <c r="H41" s="125"/>
      <c r="I41" s="125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7"/>
      <c r="U41" s="128" t="n">
        <f aca="false">SUM(U42:U43)</f>
        <v>0</v>
      </c>
      <c r="V41" s="127"/>
      <c r="W41" s="128" t="n">
        <f aca="false">SUM(W42:W43)</f>
        <v>0</v>
      </c>
      <c r="X41" s="129" t="n">
        <f aca="false">U41+W41</f>
        <v>0</v>
      </c>
      <c r="Y41" s="130"/>
      <c r="Z41" s="130"/>
      <c r="AA41" s="130"/>
      <c r="AB41" s="131"/>
      <c r="AC41" s="132"/>
      <c r="AD41" s="131"/>
      <c r="AE41" s="132"/>
      <c r="AF41" s="133"/>
      <c r="AG41" s="119"/>
      <c r="AH41" s="147"/>
    </row>
    <row r="42" s="23" customFormat="true" ht="12.75" hidden="false" customHeight="true" outlineLevel="0" collapsed="false">
      <c r="A42" s="136" t="s">
        <v>109</v>
      </c>
      <c r="B42" s="137" t="s">
        <v>78</v>
      </c>
      <c r="C42" s="138" t="s">
        <v>79</v>
      </c>
      <c r="D42" s="138"/>
      <c r="E42" s="138"/>
      <c r="F42" s="138"/>
      <c r="G42" s="138"/>
      <c r="H42" s="138"/>
      <c r="I42" s="138"/>
      <c r="J42" s="87" t="n">
        <v>0</v>
      </c>
      <c r="K42" s="139" t="s">
        <v>69</v>
      </c>
      <c r="L42" s="140"/>
      <c r="M42" s="140"/>
      <c r="N42" s="140"/>
      <c r="O42" s="140"/>
      <c r="P42" s="140"/>
      <c r="Q42" s="140"/>
      <c r="R42" s="140"/>
      <c r="S42" s="140"/>
      <c r="T42" s="114" t="n">
        <v>0.894881733253826</v>
      </c>
      <c r="U42" s="114" t="n">
        <f aca="false">J42*T42</f>
        <v>0</v>
      </c>
      <c r="V42" s="114" t="n">
        <v>0.295627111906182</v>
      </c>
      <c r="W42" s="114" t="n">
        <f aca="false">(V42*J42)</f>
        <v>0</v>
      </c>
      <c r="X42" s="115" t="n">
        <f aca="false">ROUND(U42+W42,2)</f>
        <v>0</v>
      </c>
      <c r="Y42" s="116" t="n">
        <v>1197.89</v>
      </c>
      <c r="Z42" s="116" t="n">
        <v>1197.89</v>
      </c>
      <c r="AA42" s="94" t="n">
        <f aca="false">IF((Y42=Z42),0,(Y42-Z42))</f>
        <v>0</v>
      </c>
      <c r="AB42" s="94" t="str">
        <f aca="false">IF((X42=AA42),"OK",(X42-AA42))</f>
        <v>OK</v>
      </c>
      <c r="AC42" s="141" t="n">
        <f aca="false">0.57+0.35</f>
        <v>0.92</v>
      </c>
      <c r="AD42" s="51"/>
      <c r="AE42" s="141" t="n">
        <v>0.3</v>
      </c>
      <c r="AF42" s="118"/>
      <c r="AG42" s="119" t="n">
        <f aca="false">AE42+AC42</f>
        <v>1.22</v>
      </c>
      <c r="AH42" s="120" t="n">
        <v>1.22</v>
      </c>
    </row>
    <row r="43" s="23" customFormat="true" ht="19.7" hidden="false" customHeight="true" outlineLevel="0" collapsed="false">
      <c r="A43" s="136" t="s">
        <v>110</v>
      </c>
      <c r="B43" s="137" t="s">
        <v>84</v>
      </c>
      <c r="C43" s="138" t="s">
        <v>85</v>
      </c>
      <c r="D43" s="138"/>
      <c r="E43" s="138"/>
      <c r="F43" s="138"/>
      <c r="G43" s="138"/>
      <c r="H43" s="138"/>
      <c r="I43" s="138"/>
      <c r="J43" s="87" t="n">
        <v>0</v>
      </c>
      <c r="K43" s="145" t="s">
        <v>69</v>
      </c>
      <c r="L43" s="146"/>
      <c r="M43" s="146"/>
      <c r="N43" s="146"/>
      <c r="O43" s="146"/>
      <c r="P43" s="146"/>
      <c r="Q43" s="146"/>
      <c r="R43" s="146"/>
      <c r="S43" s="146"/>
      <c r="T43" s="114" t="n">
        <v>41.4680982905983</v>
      </c>
      <c r="U43" s="114" t="n">
        <f aca="false">J43*T43</f>
        <v>0</v>
      </c>
      <c r="V43" s="114" t="n">
        <v>8.80497863247863</v>
      </c>
      <c r="W43" s="114" t="n">
        <f aca="false">(V43*J43)</f>
        <v>0</v>
      </c>
      <c r="X43" s="115" t="n">
        <f aca="false">ROUND(U43+W43,2)</f>
        <v>0</v>
      </c>
      <c r="Y43" s="116" t="n">
        <v>47055.6</v>
      </c>
      <c r="Z43" s="116" t="n">
        <v>47055.6</v>
      </c>
      <c r="AA43" s="94" t="n">
        <f aca="false">IF((Y43=Z43),0,(Y43-Z43))</f>
        <v>0</v>
      </c>
      <c r="AB43" s="94" t="str">
        <f aca="false">IF((X43=AA43),"OK",(X43-AA43))</f>
        <v>OK</v>
      </c>
      <c r="AC43" s="150" t="n">
        <f aca="false">42.38+0.23</f>
        <v>42.61</v>
      </c>
      <c r="AD43" s="51"/>
      <c r="AE43" s="150" t="n">
        <v>9.05</v>
      </c>
      <c r="AF43" s="118"/>
      <c r="AG43" s="119" t="n">
        <f aca="false">AE43+AC43</f>
        <v>51.66</v>
      </c>
      <c r="AH43" s="120" t="n">
        <v>51.66</v>
      </c>
    </row>
    <row r="44" s="135" customFormat="true" ht="12.75" hidden="false" customHeight="false" outlineLevel="0" collapsed="false">
      <c r="A44" s="124" t="s">
        <v>111</v>
      </c>
      <c r="B44" s="125" t="s">
        <v>87</v>
      </c>
      <c r="C44" s="125"/>
      <c r="D44" s="125"/>
      <c r="E44" s="125"/>
      <c r="F44" s="125"/>
      <c r="G44" s="125"/>
      <c r="H44" s="125"/>
      <c r="I44" s="125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7"/>
      <c r="U44" s="128" t="n">
        <f aca="false">SUM(U45:U49)</f>
        <v>10426.8701781473</v>
      </c>
      <c r="V44" s="127"/>
      <c r="W44" s="128" t="n">
        <f aca="false">SUM(W45:W49)</f>
        <v>6181.83311163895</v>
      </c>
      <c r="X44" s="129" t="n">
        <f aca="false">U44+W44</f>
        <v>16608.7032897862</v>
      </c>
      <c r="Y44" s="130"/>
      <c r="Z44" s="130"/>
      <c r="AA44" s="130"/>
      <c r="AB44" s="131"/>
      <c r="AC44" s="132"/>
      <c r="AD44" s="131"/>
      <c r="AE44" s="132"/>
      <c r="AF44" s="133"/>
      <c r="AG44" s="119"/>
      <c r="AH44" s="147"/>
    </row>
    <row r="45" s="23" customFormat="true" ht="12.75" hidden="false" customHeight="true" outlineLevel="0" collapsed="false">
      <c r="A45" s="136" t="s">
        <v>112</v>
      </c>
      <c r="B45" s="137" t="s">
        <v>89</v>
      </c>
      <c r="C45" s="138" t="s">
        <v>90</v>
      </c>
      <c r="D45" s="138"/>
      <c r="E45" s="138"/>
      <c r="F45" s="138"/>
      <c r="G45" s="138"/>
      <c r="H45" s="138"/>
      <c r="I45" s="138"/>
      <c r="J45" s="87" t="n">
        <f aca="false">16.84-13.47</f>
        <v>3.37</v>
      </c>
      <c r="K45" s="145" t="s">
        <v>91</v>
      </c>
      <c r="L45" s="146"/>
      <c r="M45" s="146"/>
      <c r="N45" s="146"/>
      <c r="O45" s="146"/>
      <c r="P45" s="146"/>
      <c r="Q45" s="146"/>
      <c r="R45" s="146"/>
      <c r="S45" s="146"/>
      <c r="T45" s="114" t="n">
        <v>293.089073634204</v>
      </c>
      <c r="U45" s="114" t="n">
        <f aca="false">J45*T45</f>
        <v>987.710178147268</v>
      </c>
      <c r="V45" s="114" t="n">
        <v>22.5558194774347</v>
      </c>
      <c r="W45" s="114" t="n">
        <f aca="false">(V45*J45)</f>
        <v>76.0131116389549</v>
      </c>
      <c r="X45" s="115" t="n">
        <f aca="false">ROUND(U45+W45,2)</f>
        <v>1063.72</v>
      </c>
      <c r="Y45" s="116" t="n">
        <v>5315.46</v>
      </c>
      <c r="Z45" s="116" t="n">
        <v>4252.37</v>
      </c>
      <c r="AA45" s="94" t="n">
        <f aca="false">IF((Y45=Z45),0,(Y45-Z45))</f>
        <v>1063.09</v>
      </c>
      <c r="AB45" s="143" t="n">
        <f aca="false">IF((X45=AA45),"OK",(X45-AA45))</f>
        <v>0.629999999999882</v>
      </c>
      <c r="AC45" s="150" t="n">
        <f aca="false">300.9+0.14+0.11</f>
        <v>301.15</v>
      </c>
      <c r="AD45" s="51"/>
      <c r="AE45" s="150" t="n">
        <v>23.18</v>
      </c>
      <c r="AF45" s="118"/>
      <c r="AG45" s="119" t="n">
        <f aca="false">AE45+AC45</f>
        <v>324.33</v>
      </c>
      <c r="AH45" s="120" t="n">
        <v>324.33</v>
      </c>
    </row>
    <row r="46" s="23" customFormat="true" ht="20.1" hidden="false" customHeight="true" outlineLevel="0" collapsed="false">
      <c r="A46" s="136" t="s">
        <v>113</v>
      </c>
      <c r="B46" s="137" t="s">
        <v>93</v>
      </c>
      <c r="C46" s="138" t="s">
        <v>94</v>
      </c>
      <c r="D46" s="138"/>
      <c r="E46" s="138"/>
      <c r="F46" s="138"/>
      <c r="G46" s="138"/>
      <c r="H46" s="138"/>
      <c r="I46" s="138"/>
      <c r="J46" s="87" t="n">
        <v>687.96</v>
      </c>
      <c r="K46" s="145" t="s">
        <v>95</v>
      </c>
      <c r="L46" s="146"/>
      <c r="M46" s="146"/>
      <c r="N46" s="146"/>
      <c r="O46" s="146"/>
      <c r="P46" s="146"/>
      <c r="Q46" s="146"/>
      <c r="R46" s="146"/>
      <c r="S46" s="146"/>
      <c r="T46" s="114" t="n">
        <v>5.60897435897436</v>
      </c>
      <c r="U46" s="114" t="n">
        <f aca="false">J46*T46</f>
        <v>3858.75</v>
      </c>
      <c r="V46" s="114" t="n">
        <v>2.54081632653061</v>
      </c>
      <c r="W46" s="114" t="n">
        <f aca="false">(V46*J46)</f>
        <v>1747.98</v>
      </c>
      <c r="X46" s="149" t="n">
        <f aca="false">ROUND(U46+W46,2)</f>
        <v>5606.73</v>
      </c>
      <c r="Y46" s="116" t="n">
        <v>5606.74</v>
      </c>
      <c r="Z46" s="116" t="n">
        <v>0</v>
      </c>
      <c r="AA46" s="94" t="n">
        <f aca="false">IF((Y46=Z46),0,(Y46-Z46))</f>
        <v>5606.74</v>
      </c>
      <c r="AB46" s="143" t="n">
        <f aca="false">IF((X46=AA46),"OK",(X46-AA46))</f>
        <v>-0.0100000000002183</v>
      </c>
      <c r="AC46" s="150" t="n">
        <v>5.76</v>
      </c>
      <c r="AD46" s="51"/>
      <c r="AE46" s="150" t="n">
        <v>2.61</v>
      </c>
      <c r="AF46" s="118"/>
      <c r="AG46" s="119" t="n">
        <f aca="false">AE46+AC46</f>
        <v>8.37</v>
      </c>
      <c r="AH46" s="120" t="n">
        <v>8.37</v>
      </c>
    </row>
    <row r="47" s="23" customFormat="true" ht="17.25" hidden="false" customHeight="true" outlineLevel="0" collapsed="false">
      <c r="A47" s="136" t="s">
        <v>96</v>
      </c>
      <c r="B47" s="137" t="s">
        <v>97</v>
      </c>
      <c r="C47" s="138" t="s">
        <v>98</v>
      </c>
      <c r="D47" s="138"/>
      <c r="E47" s="138"/>
      <c r="F47" s="138"/>
      <c r="G47" s="138"/>
      <c r="H47" s="138"/>
      <c r="I47" s="138"/>
      <c r="J47" s="87" t="n">
        <v>95.49</v>
      </c>
      <c r="K47" s="145" t="s">
        <v>95</v>
      </c>
      <c r="L47" s="146"/>
      <c r="M47" s="146"/>
      <c r="N47" s="146"/>
      <c r="O47" s="146"/>
      <c r="P47" s="146"/>
      <c r="Q47" s="146"/>
      <c r="R47" s="146"/>
      <c r="S47" s="146"/>
      <c r="T47" s="114" t="n">
        <v>5.6569274269557</v>
      </c>
      <c r="U47" s="114" t="n">
        <f aca="false">J47*T47</f>
        <v>540.18</v>
      </c>
      <c r="V47" s="114" t="n">
        <v>3.65944077913918</v>
      </c>
      <c r="W47" s="114" t="n">
        <f aca="false">(V47*J47)</f>
        <v>349.44</v>
      </c>
      <c r="X47" s="115" t="n">
        <f aca="false">ROUND(U47+W47,2)</f>
        <v>889.62</v>
      </c>
      <c r="Y47" s="116" t="n">
        <v>889.62</v>
      </c>
      <c r="Z47" s="116" t="n">
        <v>0</v>
      </c>
      <c r="AA47" s="94" t="n">
        <f aca="false">IF((Y47=Z47),0,(Y47-Z47))</f>
        <v>889.62</v>
      </c>
      <c r="AB47" s="94" t="str">
        <f aca="false">IF((X47=AA47),"OK",(X47-AA47))</f>
        <v>OK</v>
      </c>
      <c r="AC47" s="150" t="n">
        <v>5.81</v>
      </c>
      <c r="AD47" s="51"/>
      <c r="AE47" s="150" t="n">
        <v>3.76</v>
      </c>
      <c r="AF47" s="118"/>
      <c r="AG47" s="119" t="n">
        <f aca="false">AE47+AC47</f>
        <v>9.57</v>
      </c>
      <c r="AH47" s="120" t="n">
        <v>9.57</v>
      </c>
    </row>
    <row r="48" s="23" customFormat="true" ht="12.75" hidden="false" customHeight="false" outlineLevel="0" collapsed="false">
      <c r="A48" s="136" t="s">
        <v>114</v>
      </c>
      <c r="B48" s="137" t="s">
        <v>100</v>
      </c>
      <c r="C48" s="137" t="s">
        <v>101</v>
      </c>
      <c r="D48" s="137"/>
      <c r="E48" s="137"/>
      <c r="F48" s="137"/>
      <c r="G48" s="137"/>
      <c r="H48" s="137"/>
      <c r="I48" s="137"/>
      <c r="J48" s="87" t="n">
        <v>140.4</v>
      </c>
      <c r="K48" s="145" t="s">
        <v>69</v>
      </c>
      <c r="L48" s="146"/>
      <c r="M48" s="146"/>
      <c r="N48" s="146"/>
      <c r="O48" s="146"/>
      <c r="P48" s="146"/>
      <c r="Q48" s="146"/>
      <c r="R48" s="146"/>
      <c r="S48" s="146"/>
      <c r="T48" s="114" t="n">
        <v>34.1332621082621</v>
      </c>
      <c r="U48" s="114" t="n">
        <f aca="false">J48*T48</f>
        <v>4792.31</v>
      </c>
      <c r="V48" s="114" t="n">
        <v>23.1070512820513</v>
      </c>
      <c r="W48" s="114" t="n">
        <f aca="false">(V48*J48)</f>
        <v>3244.23</v>
      </c>
      <c r="X48" s="149" t="n">
        <f aca="false">ROUND(U48+W48,2)</f>
        <v>8036.54</v>
      </c>
      <c r="Y48" s="116" t="n">
        <v>8036.55</v>
      </c>
      <c r="Z48" s="116" t="n">
        <v>0</v>
      </c>
      <c r="AA48" s="94" t="n">
        <f aca="false">IF((Y48=Z48),0,(Y48-Z48))</f>
        <v>8036.55</v>
      </c>
      <c r="AB48" s="143" t="n">
        <f aca="false">IF((X48=AA48),"OK",(X48-AA48))</f>
        <v>-0.0100000000002183</v>
      </c>
      <c r="AC48" s="150" t="n">
        <f aca="false">34.94+0.03+0.1</f>
        <v>35.07</v>
      </c>
      <c r="AD48" s="51"/>
      <c r="AE48" s="150" t="n">
        <v>23.74</v>
      </c>
      <c r="AF48" s="118"/>
      <c r="AG48" s="119" t="n">
        <f aca="false">AE48+AC48</f>
        <v>58.81</v>
      </c>
      <c r="AH48" s="120" t="n">
        <v>58.81</v>
      </c>
    </row>
    <row r="49" s="23" customFormat="true" ht="12.75" hidden="false" customHeight="false" outlineLevel="0" collapsed="false">
      <c r="A49" s="136" t="s">
        <v>115</v>
      </c>
      <c r="B49" s="111" t="s">
        <v>103</v>
      </c>
      <c r="C49" s="111" t="s">
        <v>104</v>
      </c>
      <c r="D49" s="111"/>
      <c r="E49" s="111"/>
      <c r="F49" s="111"/>
      <c r="G49" s="111"/>
      <c r="H49" s="111"/>
      <c r="I49" s="111"/>
      <c r="J49" s="145" t="n">
        <v>365.04</v>
      </c>
      <c r="K49" s="152" t="s">
        <v>69</v>
      </c>
      <c r="L49" s="151"/>
      <c r="M49" s="151"/>
      <c r="N49" s="151"/>
      <c r="O49" s="151"/>
      <c r="P49" s="153"/>
      <c r="Q49" s="151"/>
      <c r="R49" s="151"/>
      <c r="S49" s="151"/>
      <c r="T49" s="114" t="n">
        <v>0.679158448389218</v>
      </c>
      <c r="U49" s="114" t="n">
        <f aca="false">J49*T49</f>
        <v>247.92</v>
      </c>
      <c r="V49" s="114" t="n">
        <v>2.09338702607933</v>
      </c>
      <c r="W49" s="114" t="n">
        <f aca="false">(V49*J49)</f>
        <v>764.17</v>
      </c>
      <c r="X49" s="149" t="n">
        <f aca="false">ROUND(U49+W49,2)</f>
        <v>1012.09</v>
      </c>
      <c r="Y49" s="116" t="n">
        <v>1012.08</v>
      </c>
      <c r="Z49" s="116" t="n">
        <v>0</v>
      </c>
      <c r="AA49" s="94" t="n">
        <f aca="false">IF((Y49=Z49),0,(Y49-Z49))</f>
        <v>1012.08</v>
      </c>
      <c r="AB49" s="143" t="n">
        <f aca="false">IF((X49=AA49),"OK",(X49-AA49))</f>
        <v>0.00999999999999091</v>
      </c>
      <c r="AC49" s="151" t="n">
        <v>0.7</v>
      </c>
      <c r="AD49" s="51"/>
      <c r="AE49" s="151" t="n">
        <v>2.15</v>
      </c>
      <c r="AF49" s="118"/>
      <c r="AG49" s="119" t="n">
        <f aca="false">AE49+AC49</f>
        <v>2.85</v>
      </c>
      <c r="AH49" s="120" t="n">
        <v>2.85</v>
      </c>
    </row>
    <row r="50" s="108" customFormat="true" ht="12.75" hidden="false" customHeight="false" outlineLevel="0" collapsed="false">
      <c r="A50" s="154" t="n">
        <v>4</v>
      </c>
      <c r="B50" s="97" t="s">
        <v>116</v>
      </c>
      <c r="C50" s="97"/>
      <c r="D50" s="97"/>
      <c r="E50" s="97"/>
      <c r="F50" s="97"/>
      <c r="G50" s="97"/>
      <c r="H50" s="97"/>
      <c r="I50" s="97"/>
      <c r="J50" s="155"/>
      <c r="K50" s="98"/>
      <c r="L50" s="98"/>
      <c r="M50" s="98"/>
      <c r="N50" s="98"/>
      <c r="O50" s="98"/>
      <c r="P50" s="98"/>
      <c r="Q50" s="98"/>
      <c r="R50" s="98"/>
      <c r="S50" s="98"/>
      <c r="T50" s="122"/>
      <c r="U50" s="100" t="n">
        <f aca="false">U51+U57+U65</f>
        <v>223057.68</v>
      </c>
      <c r="V50" s="100"/>
      <c r="W50" s="100" t="n">
        <f aca="false">W51+W57+W65</f>
        <v>56406.98</v>
      </c>
      <c r="X50" s="101" t="n">
        <f aca="false">X51+X57+X65</f>
        <v>279464.66</v>
      </c>
      <c r="Y50" s="102"/>
      <c r="Z50" s="102"/>
      <c r="AA50" s="102"/>
      <c r="AB50" s="123"/>
      <c r="AC50" s="104" t="s">
        <v>62</v>
      </c>
      <c r="AD50" s="103"/>
      <c r="AE50" s="104" t="s">
        <v>63</v>
      </c>
      <c r="AF50" s="105"/>
      <c r="AG50" s="106" t="s">
        <v>64</v>
      </c>
      <c r="AH50" s="107" t="s">
        <v>65</v>
      </c>
    </row>
    <row r="51" s="135" customFormat="true" ht="12.75" hidden="false" customHeight="false" outlineLevel="0" collapsed="false">
      <c r="A51" s="124" t="s">
        <v>117</v>
      </c>
      <c r="B51" s="125" t="s">
        <v>118</v>
      </c>
      <c r="C51" s="125"/>
      <c r="D51" s="125"/>
      <c r="E51" s="125"/>
      <c r="F51" s="125"/>
      <c r="G51" s="125"/>
      <c r="H51" s="125"/>
      <c r="I51" s="125"/>
      <c r="J51" s="156"/>
      <c r="K51" s="126"/>
      <c r="L51" s="126"/>
      <c r="M51" s="126"/>
      <c r="N51" s="126"/>
      <c r="O51" s="126"/>
      <c r="P51" s="126"/>
      <c r="Q51" s="126"/>
      <c r="R51" s="126"/>
      <c r="S51" s="126"/>
      <c r="T51" s="127"/>
      <c r="U51" s="128" t="n">
        <f aca="false">SUM(U52:U56)</f>
        <v>104826.01</v>
      </c>
      <c r="V51" s="127"/>
      <c r="W51" s="128" t="n">
        <f aca="false">SUM(W52:W56)</f>
        <v>32567.18</v>
      </c>
      <c r="X51" s="129" t="n">
        <f aca="false">U51+W51</f>
        <v>137393.19</v>
      </c>
      <c r="Y51" s="130"/>
      <c r="Z51" s="130"/>
      <c r="AA51" s="130"/>
      <c r="AB51" s="131"/>
      <c r="AC51" s="132"/>
      <c r="AD51" s="131"/>
      <c r="AE51" s="132"/>
      <c r="AF51" s="133"/>
      <c r="AG51" s="119"/>
      <c r="AH51" s="147"/>
    </row>
    <row r="52" s="23" customFormat="true" ht="12.75" hidden="false" customHeight="true" outlineLevel="0" collapsed="false">
      <c r="A52" s="136" t="s">
        <v>119</v>
      </c>
      <c r="B52" s="137" t="s">
        <v>78</v>
      </c>
      <c r="C52" s="138" t="s">
        <v>79</v>
      </c>
      <c r="D52" s="138"/>
      <c r="E52" s="138"/>
      <c r="F52" s="138"/>
      <c r="G52" s="138"/>
      <c r="H52" s="138"/>
      <c r="I52" s="138"/>
      <c r="J52" s="87" t="n">
        <v>1664</v>
      </c>
      <c r="K52" s="139" t="s">
        <v>69</v>
      </c>
      <c r="L52" s="140"/>
      <c r="M52" s="140"/>
      <c r="N52" s="140"/>
      <c r="O52" s="140"/>
      <c r="P52" s="140"/>
      <c r="Q52" s="140"/>
      <c r="R52" s="140"/>
      <c r="S52" s="140"/>
      <c r="T52" s="114" t="n">
        <v>0.894879807692308</v>
      </c>
      <c r="U52" s="114" t="n">
        <f aca="false">J52*T52</f>
        <v>1489.08</v>
      </c>
      <c r="V52" s="114" t="n">
        <v>0.295631009615385</v>
      </c>
      <c r="W52" s="114" t="n">
        <f aca="false">(V52*J52)</f>
        <v>491.93</v>
      </c>
      <c r="X52" s="115" t="n">
        <f aca="false">ROUND(U52+W52,2)</f>
        <v>1981.01</v>
      </c>
      <c r="Y52" s="116" t="n">
        <v>1981.01</v>
      </c>
      <c r="Z52" s="116" t="n">
        <v>0</v>
      </c>
      <c r="AA52" s="94" t="n">
        <f aca="false">IF((Y52=Z52),0,(Y52-Z52))</f>
        <v>1981.01</v>
      </c>
      <c r="AB52" s="94" t="str">
        <f aca="false">IF((X52=AA52),"OK",(X52-AA52))</f>
        <v>OK</v>
      </c>
      <c r="AC52" s="141" t="n">
        <f aca="false">0.57+0.35</f>
        <v>0.92</v>
      </c>
      <c r="AD52" s="51"/>
      <c r="AE52" s="141" t="n">
        <v>0.3</v>
      </c>
      <c r="AF52" s="118"/>
      <c r="AG52" s="119" t="n">
        <f aca="false">AE52+AC52</f>
        <v>1.22</v>
      </c>
      <c r="AH52" s="120" t="n">
        <v>1.22</v>
      </c>
    </row>
    <row r="53" s="23" customFormat="true" ht="19.7" hidden="false" customHeight="true" outlineLevel="0" collapsed="false">
      <c r="A53" s="136" t="s">
        <v>120</v>
      </c>
      <c r="B53" s="138" t="s">
        <v>121</v>
      </c>
      <c r="C53" s="138" t="s">
        <v>122</v>
      </c>
      <c r="D53" s="138"/>
      <c r="E53" s="138"/>
      <c r="F53" s="138"/>
      <c r="G53" s="138"/>
      <c r="H53" s="138"/>
      <c r="I53" s="138"/>
      <c r="J53" s="87" t="n">
        <v>1664</v>
      </c>
      <c r="K53" s="139" t="s">
        <v>69</v>
      </c>
      <c r="L53" s="140"/>
      <c r="M53" s="140"/>
      <c r="N53" s="140"/>
      <c r="O53" s="140"/>
      <c r="P53" s="140"/>
      <c r="Q53" s="140"/>
      <c r="R53" s="140"/>
      <c r="S53" s="140"/>
      <c r="T53" s="114" t="n">
        <v>1.52608774038462</v>
      </c>
      <c r="U53" s="114" t="n">
        <f aca="false">J53*T53</f>
        <v>2539.41</v>
      </c>
      <c r="V53" s="114" t="n">
        <v>2.72459134615385</v>
      </c>
      <c r="W53" s="114" t="n">
        <f aca="false">(V53*J53)</f>
        <v>4533.72</v>
      </c>
      <c r="X53" s="115" t="n">
        <f aca="false">ROUND(U53+W53,2)</f>
        <v>7073.13</v>
      </c>
      <c r="Y53" s="116" t="n">
        <v>7073.13</v>
      </c>
      <c r="Z53" s="116" t="n">
        <v>0</v>
      </c>
      <c r="AA53" s="94" t="n">
        <f aca="false">IF((Y53=Z53),0,(Y53-Z53))</f>
        <v>7073.13</v>
      </c>
      <c r="AB53" s="94" t="str">
        <f aca="false">IF((X53=AA53),"OK",(X53-AA53))</f>
        <v>OK</v>
      </c>
      <c r="AC53" s="140" t="n">
        <v>1.57</v>
      </c>
      <c r="AD53" s="51"/>
      <c r="AE53" s="140" t="n">
        <v>2.8</v>
      </c>
      <c r="AF53" s="118"/>
      <c r="AG53" s="119" t="n">
        <f aca="false">AE53+AC53</f>
        <v>4.37</v>
      </c>
      <c r="AH53" s="120" t="n">
        <v>4.37</v>
      </c>
    </row>
    <row r="54" s="23" customFormat="true" ht="12.75" hidden="false" customHeight="true" outlineLevel="0" collapsed="false">
      <c r="A54" s="136" t="s">
        <v>123</v>
      </c>
      <c r="B54" s="138" t="s">
        <v>124</v>
      </c>
      <c r="C54" s="138" t="s">
        <v>125</v>
      </c>
      <c r="D54" s="138"/>
      <c r="E54" s="138"/>
      <c r="F54" s="138"/>
      <c r="G54" s="138"/>
      <c r="H54" s="138"/>
      <c r="I54" s="138"/>
      <c r="J54" s="87" t="n">
        <v>1500</v>
      </c>
      <c r="K54" s="139" t="s">
        <v>69</v>
      </c>
      <c r="L54" s="140"/>
      <c r="M54" s="140"/>
      <c r="N54" s="140"/>
      <c r="O54" s="140"/>
      <c r="P54" s="140"/>
      <c r="Q54" s="140"/>
      <c r="R54" s="140"/>
      <c r="S54" s="140"/>
      <c r="T54" s="114" t="n">
        <v>7.77427333333333</v>
      </c>
      <c r="U54" s="114" t="n">
        <f aca="false">J54*T54</f>
        <v>11661.41</v>
      </c>
      <c r="V54" s="114" t="n">
        <v>3.97902</v>
      </c>
      <c r="W54" s="114" t="n">
        <f aca="false">(V54*J54)</f>
        <v>5968.53</v>
      </c>
      <c r="X54" s="115" t="n">
        <f aca="false">ROUND(U54+W54,2)</f>
        <v>17629.94</v>
      </c>
      <c r="Y54" s="116" t="n">
        <v>17629.94</v>
      </c>
      <c r="Z54" s="116" t="n">
        <v>0</v>
      </c>
      <c r="AA54" s="94" t="n">
        <f aca="false">IF((Y54=Z54),0,(Y54-Z54))</f>
        <v>17629.94</v>
      </c>
      <c r="AB54" s="94" t="str">
        <f aca="false">IF((X54=AA54),"OK",(X54-AA54))</f>
        <v>OK</v>
      </c>
      <c r="AC54" s="140" t="n">
        <f aca="false">7.92+0.03+0.04</f>
        <v>7.99</v>
      </c>
      <c r="AD54" s="51"/>
      <c r="AE54" s="140" t="n">
        <v>4.09</v>
      </c>
      <c r="AF54" s="118"/>
      <c r="AG54" s="119" t="n">
        <f aca="false">AE54+AC54</f>
        <v>12.08</v>
      </c>
      <c r="AH54" s="120" t="n">
        <v>12.08</v>
      </c>
    </row>
    <row r="55" s="166" customFormat="true" ht="13.5" hidden="false" customHeight="true" outlineLevel="0" collapsed="false">
      <c r="A55" s="136" t="s">
        <v>126</v>
      </c>
      <c r="B55" s="157" t="s">
        <v>127</v>
      </c>
      <c r="C55" s="158" t="s">
        <v>128</v>
      </c>
      <c r="D55" s="158"/>
      <c r="E55" s="158"/>
      <c r="F55" s="158"/>
      <c r="G55" s="158"/>
      <c r="H55" s="158"/>
      <c r="I55" s="158"/>
      <c r="J55" s="159" t="n">
        <v>1500</v>
      </c>
      <c r="K55" s="160" t="s">
        <v>69</v>
      </c>
      <c r="L55" s="161"/>
      <c r="M55" s="161"/>
      <c r="N55" s="161"/>
      <c r="O55" s="161"/>
      <c r="P55" s="161"/>
      <c r="Q55" s="161"/>
      <c r="R55" s="161"/>
      <c r="S55" s="161"/>
      <c r="T55" s="114" t="n">
        <v>57.528</v>
      </c>
      <c r="U55" s="114" t="n">
        <f aca="false">J55*T55</f>
        <v>86292</v>
      </c>
      <c r="V55" s="114" t="n">
        <v>14.382</v>
      </c>
      <c r="W55" s="114" t="n">
        <f aca="false">(V55*J55)</f>
        <v>21573</v>
      </c>
      <c r="X55" s="115" t="n">
        <f aca="false">ROUND(U55+W55,2)</f>
        <v>107865</v>
      </c>
      <c r="Y55" s="116" t="n">
        <v>107865</v>
      </c>
      <c r="Z55" s="116" t="n">
        <v>0</v>
      </c>
      <c r="AA55" s="94" t="n">
        <f aca="false">IF((Y55=Z55),0,(Y55-Z55))</f>
        <v>107865</v>
      </c>
      <c r="AB55" s="94" t="str">
        <f aca="false">IF((X55=AA55),"OK",(X55-AA55))</f>
        <v>OK</v>
      </c>
      <c r="AC55" s="161" t="n">
        <f aca="false">90*0.8</f>
        <v>72</v>
      </c>
      <c r="AD55" s="162"/>
      <c r="AE55" s="161" t="n">
        <f aca="false">90*0.2</f>
        <v>18</v>
      </c>
      <c r="AF55" s="163"/>
      <c r="AG55" s="164" t="n">
        <f aca="false">AE55+AC55</f>
        <v>90</v>
      </c>
      <c r="AH55" s="165"/>
    </row>
    <row r="56" s="23" customFormat="true" ht="30" hidden="false" customHeight="true" outlineLevel="0" collapsed="false">
      <c r="A56" s="136" t="s">
        <v>129</v>
      </c>
      <c r="B56" s="138" t="s">
        <v>130</v>
      </c>
      <c r="C56" s="138" t="s">
        <v>131</v>
      </c>
      <c r="D56" s="138"/>
      <c r="E56" s="138"/>
      <c r="F56" s="138"/>
      <c r="G56" s="138"/>
      <c r="H56" s="138"/>
      <c r="I56" s="138"/>
      <c r="J56" s="87" t="n">
        <v>1</v>
      </c>
      <c r="K56" s="139" t="s">
        <v>132</v>
      </c>
      <c r="L56" s="140"/>
      <c r="M56" s="140"/>
      <c r="N56" s="140"/>
      <c r="O56" s="140"/>
      <c r="P56" s="140"/>
      <c r="Q56" s="140"/>
      <c r="R56" s="140"/>
      <c r="S56" s="140"/>
      <c r="T56" s="114" t="n">
        <v>2844.11</v>
      </c>
      <c r="U56" s="114" t="n">
        <f aca="false">J56*T56</f>
        <v>2844.11</v>
      </c>
      <c r="V56" s="114" t="n">
        <v>0</v>
      </c>
      <c r="W56" s="114" t="n">
        <f aca="false">(V56*J56)</f>
        <v>0</v>
      </c>
      <c r="X56" s="115" t="n">
        <f aca="false">ROUND(U56+W56,2)</f>
        <v>2844.11</v>
      </c>
      <c r="Y56" s="116" t="n">
        <v>2844.11</v>
      </c>
      <c r="Z56" s="116" t="n">
        <v>0</v>
      </c>
      <c r="AA56" s="94" t="n">
        <f aca="false">IF((Y56=Z56),0,(Y56-Z56))</f>
        <v>2844.11</v>
      </c>
      <c r="AB56" s="94" t="str">
        <f aca="false">IF((X56=AA56),"OK",(X56-AA56))</f>
        <v>OK</v>
      </c>
      <c r="AC56" s="140" t="n">
        <v>2922.31</v>
      </c>
      <c r="AD56" s="51"/>
      <c r="AE56" s="140" t="n">
        <v>0</v>
      </c>
      <c r="AF56" s="118"/>
      <c r="AG56" s="119" t="n">
        <f aca="false">AE56+AC56</f>
        <v>2922.31</v>
      </c>
      <c r="AH56" s="120" t="n">
        <v>2922.31</v>
      </c>
    </row>
    <row r="57" s="135" customFormat="true" ht="12.75" hidden="false" customHeight="false" outlineLevel="0" collapsed="false">
      <c r="A57" s="124" t="s">
        <v>133</v>
      </c>
      <c r="B57" s="125" t="s">
        <v>134</v>
      </c>
      <c r="C57" s="125"/>
      <c r="D57" s="125"/>
      <c r="E57" s="125"/>
      <c r="F57" s="125"/>
      <c r="G57" s="125"/>
      <c r="H57" s="125"/>
      <c r="I57" s="125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7"/>
      <c r="U57" s="128" t="n">
        <f aca="false">SUM(U58:U64)</f>
        <v>15055.98</v>
      </c>
      <c r="V57" s="127"/>
      <c r="W57" s="128" t="n">
        <f aca="false">SUM(W58:W64)</f>
        <v>2206.11</v>
      </c>
      <c r="X57" s="129" t="n">
        <f aca="false">U57+W57</f>
        <v>17262.09</v>
      </c>
      <c r="Y57" s="130"/>
      <c r="Z57" s="130"/>
      <c r="AA57" s="130"/>
      <c r="AB57" s="131"/>
      <c r="AC57" s="132"/>
      <c r="AD57" s="131"/>
      <c r="AE57" s="132"/>
      <c r="AF57" s="133"/>
      <c r="AG57" s="119" t="n">
        <f aca="false">AE57+AC57</f>
        <v>0</v>
      </c>
      <c r="AH57" s="147"/>
    </row>
    <row r="58" s="23" customFormat="true" ht="12.75" hidden="false" customHeight="false" outlineLevel="0" collapsed="false">
      <c r="A58" s="136" t="s">
        <v>135</v>
      </c>
      <c r="B58" s="137" t="s">
        <v>136</v>
      </c>
      <c r="C58" s="137" t="s">
        <v>137</v>
      </c>
      <c r="D58" s="137"/>
      <c r="E58" s="137"/>
      <c r="F58" s="137"/>
      <c r="G58" s="137"/>
      <c r="H58" s="137"/>
      <c r="I58" s="137"/>
      <c r="J58" s="87" t="n">
        <v>6</v>
      </c>
      <c r="K58" s="145" t="s">
        <v>132</v>
      </c>
      <c r="L58" s="140"/>
      <c r="M58" s="140"/>
      <c r="N58" s="140"/>
      <c r="O58" s="140"/>
      <c r="P58" s="140"/>
      <c r="Q58" s="140"/>
      <c r="R58" s="140"/>
      <c r="S58" s="140"/>
      <c r="T58" s="114" t="n">
        <v>1322.21</v>
      </c>
      <c r="U58" s="114" t="n">
        <f aca="false">J58*T58</f>
        <v>7933.26</v>
      </c>
      <c r="V58" s="114" t="n">
        <v>92.1083333333333</v>
      </c>
      <c r="W58" s="114" t="n">
        <f aca="false">(V58*J58)</f>
        <v>552.65</v>
      </c>
      <c r="X58" s="115" t="n">
        <f aca="false">ROUND(U58+W58,2)</f>
        <v>8485.91</v>
      </c>
      <c r="Y58" s="116" t="n">
        <v>8485.91</v>
      </c>
      <c r="Z58" s="116" t="n">
        <v>0</v>
      </c>
      <c r="AA58" s="94" t="n">
        <f aca="false">IF((Y58=Z58),0,(Y58-Z58))</f>
        <v>8485.91</v>
      </c>
      <c r="AB58" s="94" t="str">
        <f aca="false">IF((X58=AA58),"OK",(X58-AA58))</f>
        <v>OK</v>
      </c>
      <c r="AC58" s="140" t="n">
        <f aca="false">1358.21+0.35</f>
        <v>1358.56</v>
      </c>
      <c r="AD58" s="51"/>
      <c r="AE58" s="140" t="n">
        <v>94.64</v>
      </c>
      <c r="AF58" s="118"/>
      <c r="AG58" s="119" t="n">
        <f aca="false">AE58+AC58</f>
        <v>1453.2</v>
      </c>
      <c r="AH58" s="167" t="n">
        <v>1453.2</v>
      </c>
    </row>
    <row r="59" s="23" customFormat="true" ht="12.75" hidden="false" customHeight="false" outlineLevel="0" collapsed="false">
      <c r="A59" s="136" t="s">
        <v>138</v>
      </c>
      <c r="B59" s="137" t="s">
        <v>139</v>
      </c>
      <c r="C59" s="137" t="s">
        <v>140</v>
      </c>
      <c r="D59" s="137"/>
      <c r="E59" s="137"/>
      <c r="F59" s="137"/>
      <c r="G59" s="137"/>
      <c r="H59" s="137"/>
      <c r="I59" s="137"/>
      <c r="J59" s="87" t="n">
        <v>0.11</v>
      </c>
      <c r="K59" s="145" t="s">
        <v>91</v>
      </c>
      <c r="L59" s="140"/>
      <c r="M59" s="140"/>
      <c r="N59" s="140"/>
      <c r="O59" s="140"/>
      <c r="P59" s="140"/>
      <c r="Q59" s="140"/>
      <c r="R59" s="140"/>
      <c r="S59" s="140"/>
      <c r="T59" s="148" t="n">
        <v>265.636363636364</v>
      </c>
      <c r="U59" s="114" t="n">
        <f aca="false">J59*T59</f>
        <v>29.22</v>
      </c>
      <c r="V59" s="148" t="n">
        <v>142.454545454545</v>
      </c>
      <c r="W59" s="114" t="n">
        <f aca="false">(V59*J59)</f>
        <v>15.67</v>
      </c>
      <c r="X59" s="115" t="n">
        <f aca="false">ROUND(U59+W59,2)</f>
        <v>44.89</v>
      </c>
      <c r="Y59" s="116" t="n">
        <v>44.89</v>
      </c>
      <c r="Z59" s="116" t="n">
        <v>0</v>
      </c>
      <c r="AA59" s="94" t="n">
        <f aca="false">IF((Y59=Z59),0,(Y59-Z59))</f>
        <v>44.89</v>
      </c>
      <c r="AB59" s="94" t="str">
        <f aca="false">IF((X59=AA59),"OK",(X59-AA59))</f>
        <v>OK</v>
      </c>
      <c r="AC59" s="140" t="n">
        <f aca="false">268.89+2.55+1.49</f>
        <v>272.93</v>
      </c>
      <c r="AD59" s="51"/>
      <c r="AE59" s="140" t="n">
        <v>146.4</v>
      </c>
      <c r="AF59" s="118"/>
      <c r="AG59" s="119" t="n">
        <f aca="false">AE59+AC59</f>
        <v>419.33</v>
      </c>
      <c r="AH59" s="167" t="n">
        <v>419.43</v>
      </c>
    </row>
    <row r="60" s="23" customFormat="true" ht="12.75" hidden="false" customHeight="false" outlineLevel="0" collapsed="false">
      <c r="A60" s="136" t="s">
        <v>141</v>
      </c>
      <c r="B60" s="137" t="s">
        <v>142</v>
      </c>
      <c r="C60" s="137" t="s">
        <v>143</v>
      </c>
      <c r="D60" s="137"/>
      <c r="E60" s="137"/>
      <c r="F60" s="137"/>
      <c r="G60" s="137"/>
      <c r="H60" s="137"/>
      <c r="I60" s="137"/>
      <c r="J60" s="87" t="n">
        <v>1.29</v>
      </c>
      <c r="K60" s="145" t="s">
        <v>91</v>
      </c>
      <c r="L60" s="140"/>
      <c r="M60" s="140"/>
      <c r="N60" s="140"/>
      <c r="O60" s="140"/>
      <c r="P60" s="140"/>
      <c r="Q60" s="140"/>
      <c r="R60" s="140"/>
      <c r="S60" s="140"/>
      <c r="T60" s="114" t="n">
        <v>23.1627906976744</v>
      </c>
      <c r="U60" s="114" t="n">
        <f aca="false">J60*T60</f>
        <v>29.88</v>
      </c>
      <c r="V60" s="114" t="n">
        <v>72.937984496124</v>
      </c>
      <c r="W60" s="114" t="n">
        <f aca="false">(V60*J60)</f>
        <v>94.09</v>
      </c>
      <c r="X60" s="115" t="n">
        <f aca="false">ROUND(U60+W60,2)</f>
        <v>123.97</v>
      </c>
      <c r="Y60" s="116" t="n">
        <v>123.97</v>
      </c>
      <c r="Z60" s="116" t="n">
        <v>0</v>
      </c>
      <c r="AA60" s="94" t="n">
        <f aca="false">IF((Y60=Z60),0,(Y60-Z60))</f>
        <v>123.97</v>
      </c>
      <c r="AB60" s="94" t="str">
        <f aca="false">IF((X60=AA60),"OK",(X60-AA60))</f>
        <v>OK</v>
      </c>
      <c r="AC60" s="140" t="n">
        <f aca="false">23.49+0.31</f>
        <v>23.8</v>
      </c>
      <c r="AD60" s="51"/>
      <c r="AE60" s="140" t="n">
        <v>74.95</v>
      </c>
      <c r="AF60" s="118"/>
      <c r="AG60" s="119" t="n">
        <f aca="false">AE60+AC60</f>
        <v>98.75</v>
      </c>
      <c r="AH60" s="167" t="n">
        <v>2.12</v>
      </c>
    </row>
    <row r="61" s="23" customFormat="true" ht="12.75" hidden="false" customHeight="true" outlineLevel="0" collapsed="false">
      <c r="A61" s="136" t="s">
        <v>144</v>
      </c>
      <c r="B61" s="137" t="s">
        <v>145</v>
      </c>
      <c r="C61" s="138" t="s">
        <v>146</v>
      </c>
      <c r="D61" s="138"/>
      <c r="E61" s="138"/>
      <c r="F61" s="138"/>
      <c r="G61" s="138"/>
      <c r="H61" s="138"/>
      <c r="I61" s="138"/>
      <c r="J61" s="87" t="n">
        <v>1.29</v>
      </c>
      <c r="K61" s="145" t="s">
        <v>91</v>
      </c>
      <c r="L61" s="146"/>
      <c r="M61" s="146"/>
      <c r="N61" s="146"/>
      <c r="O61" s="146"/>
      <c r="P61" s="146"/>
      <c r="Q61" s="146"/>
      <c r="R61" s="146"/>
      <c r="S61" s="146"/>
      <c r="T61" s="114" t="n">
        <v>337.124031007752</v>
      </c>
      <c r="U61" s="114" t="n">
        <f aca="false">J61*T61</f>
        <v>434.89</v>
      </c>
      <c r="V61" s="114" t="n">
        <v>13.6899224806202</v>
      </c>
      <c r="W61" s="114" t="n">
        <f aca="false">(V61*J61)</f>
        <v>17.66</v>
      </c>
      <c r="X61" s="149" t="n">
        <f aca="false">ROUND(U61+W61,2)</f>
        <v>452.55</v>
      </c>
      <c r="Y61" s="116" t="n">
        <v>452.54</v>
      </c>
      <c r="Z61" s="116" t="n">
        <v>0</v>
      </c>
      <c r="AA61" s="94" t="n">
        <f aca="false">IF((Y61=Z61),0,(Y61-Z61))</f>
        <v>452.54</v>
      </c>
      <c r="AB61" s="143" t="n">
        <f aca="false">IF((X61=AA61),"OK",(X61-AA61))</f>
        <v>0.00999999999999091</v>
      </c>
      <c r="AC61" s="150" t="n">
        <f aca="false">346.26+0.09+0.04</f>
        <v>346.39</v>
      </c>
      <c r="AD61" s="51"/>
      <c r="AE61" s="150" t="n">
        <v>14.06</v>
      </c>
      <c r="AF61" s="118"/>
      <c r="AG61" s="119" t="n">
        <f aca="false">AE61+AC61</f>
        <v>360.45</v>
      </c>
      <c r="AH61" s="120" t="n">
        <v>360.45</v>
      </c>
    </row>
    <row r="62" s="23" customFormat="true" ht="20.1" hidden="false" customHeight="true" outlineLevel="0" collapsed="false">
      <c r="A62" s="136" t="s">
        <v>147</v>
      </c>
      <c r="B62" s="137" t="s">
        <v>148</v>
      </c>
      <c r="C62" s="138" t="s">
        <v>149</v>
      </c>
      <c r="D62" s="138"/>
      <c r="E62" s="138"/>
      <c r="F62" s="138"/>
      <c r="G62" s="138"/>
      <c r="H62" s="138"/>
      <c r="I62" s="138"/>
      <c r="J62" s="145" t="n">
        <v>6</v>
      </c>
      <c r="K62" s="139" t="s">
        <v>132</v>
      </c>
      <c r="L62" s="140"/>
      <c r="M62" s="140"/>
      <c r="N62" s="140"/>
      <c r="O62" s="140"/>
      <c r="P62" s="140"/>
      <c r="Q62" s="140"/>
      <c r="R62" s="140"/>
      <c r="S62" s="140"/>
      <c r="T62" s="114" t="n">
        <v>508.5</v>
      </c>
      <c r="U62" s="114" t="n">
        <f aca="false">J62*T62</f>
        <v>3051</v>
      </c>
      <c r="V62" s="114" t="n">
        <v>105.268333333333</v>
      </c>
      <c r="W62" s="114" t="n">
        <f aca="false">(V62*J62)</f>
        <v>631.61</v>
      </c>
      <c r="X62" s="115" t="n">
        <f aca="false">ROUND(U62+W62,2)</f>
        <v>3682.61</v>
      </c>
      <c r="Y62" s="116" t="n">
        <v>3682.62</v>
      </c>
      <c r="Z62" s="116" t="n">
        <v>0</v>
      </c>
      <c r="AA62" s="94" t="n">
        <f aca="false">IF((Y62=Z62),0,(Y62-Z62))</f>
        <v>3682.62</v>
      </c>
      <c r="AB62" s="94" t="n">
        <f aca="false">IF((X62=AA62),"OK",(X62-AA62))</f>
        <v>-0.00999999999976353</v>
      </c>
      <c r="AC62" s="140" t="n">
        <f aca="false">522.08+0.4</f>
        <v>522.48</v>
      </c>
      <c r="AD62" s="51"/>
      <c r="AE62" s="140" t="n">
        <v>108.16</v>
      </c>
      <c r="AF62" s="118"/>
      <c r="AG62" s="119" t="n">
        <f aca="false">AE62+AC62</f>
        <v>630.64</v>
      </c>
      <c r="AH62" s="120" t="n">
        <v>630.64</v>
      </c>
    </row>
    <row r="63" s="166" customFormat="true" ht="12.75" hidden="false" customHeight="false" outlineLevel="0" collapsed="false">
      <c r="A63" s="136" t="s">
        <v>150</v>
      </c>
      <c r="B63" s="157" t="s">
        <v>127</v>
      </c>
      <c r="C63" s="157" t="s">
        <v>151</v>
      </c>
      <c r="D63" s="157"/>
      <c r="E63" s="157"/>
      <c r="F63" s="157"/>
      <c r="G63" s="157"/>
      <c r="H63" s="157"/>
      <c r="I63" s="157"/>
      <c r="J63" s="159" t="n">
        <v>16</v>
      </c>
      <c r="K63" s="160" t="s">
        <v>132</v>
      </c>
      <c r="L63" s="168"/>
      <c r="M63" s="168"/>
      <c r="N63" s="168"/>
      <c r="O63" s="168"/>
      <c r="P63" s="168"/>
      <c r="Q63" s="168"/>
      <c r="R63" s="168"/>
      <c r="S63" s="168"/>
      <c r="T63" s="114" t="n">
        <v>127.77625</v>
      </c>
      <c r="U63" s="114" t="n">
        <f aca="false">J63*T63</f>
        <v>2044.42</v>
      </c>
      <c r="V63" s="114" t="n">
        <v>31.94375</v>
      </c>
      <c r="W63" s="114" t="n">
        <f aca="false">(V63*J63)</f>
        <v>511.1</v>
      </c>
      <c r="X63" s="115" t="n">
        <f aca="false">ROUND(U63+W63,2)</f>
        <v>2555.52</v>
      </c>
      <c r="Y63" s="116" t="n">
        <v>2555.52</v>
      </c>
      <c r="Z63" s="116" t="n">
        <v>0</v>
      </c>
      <c r="AA63" s="94" t="n">
        <f aca="false">IF((Y63=Z63),0,(Y63-Z63))</f>
        <v>2555.52</v>
      </c>
      <c r="AB63" s="94" t="str">
        <f aca="false">IF((X63=AA63),"OK",(X63-AA63))</f>
        <v>OK</v>
      </c>
      <c r="AC63" s="168" t="n">
        <f aca="false">199.9*0.8</f>
        <v>159.92</v>
      </c>
      <c r="AD63" s="162"/>
      <c r="AE63" s="168" t="n">
        <f aca="false">199.9*0.2</f>
        <v>39.98</v>
      </c>
      <c r="AF63" s="163"/>
      <c r="AG63" s="164" t="n">
        <f aca="false">AE63+AC63</f>
        <v>199.9</v>
      </c>
      <c r="AH63" s="165"/>
    </row>
    <row r="64" s="166" customFormat="true" ht="12.75" hidden="false" customHeight="false" outlineLevel="0" collapsed="false">
      <c r="A64" s="136" t="s">
        <v>152</v>
      </c>
      <c r="B64" s="157" t="s">
        <v>127</v>
      </c>
      <c r="C64" s="157" t="s">
        <v>153</v>
      </c>
      <c r="D64" s="157"/>
      <c r="E64" s="157"/>
      <c r="F64" s="157"/>
      <c r="G64" s="157"/>
      <c r="H64" s="157"/>
      <c r="I64" s="157"/>
      <c r="J64" s="159" t="n">
        <v>12</v>
      </c>
      <c r="K64" s="160" t="s">
        <v>132</v>
      </c>
      <c r="L64" s="168"/>
      <c r="M64" s="168"/>
      <c r="N64" s="168"/>
      <c r="O64" s="168"/>
      <c r="P64" s="168"/>
      <c r="Q64" s="168"/>
      <c r="R64" s="168"/>
      <c r="S64" s="168"/>
      <c r="T64" s="114" t="n">
        <v>127.775833333333</v>
      </c>
      <c r="U64" s="114" t="n">
        <f aca="false">J64*T64</f>
        <v>1533.31</v>
      </c>
      <c r="V64" s="114" t="n">
        <v>31.9441666666667</v>
      </c>
      <c r="W64" s="114" t="n">
        <f aca="false">(V64*J64)</f>
        <v>383.33</v>
      </c>
      <c r="X64" s="115" t="n">
        <f aca="false">ROUND(U64+W64,2)</f>
        <v>1916.64</v>
      </c>
      <c r="Y64" s="116" t="n">
        <v>1916.64</v>
      </c>
      <c r="Z64" s="116" t="n">
        <v>0</v>
      </c>
      <c r="AA64" s="94" t="n">
        <f aca="false">IF((Y64=Z64),0,(Y64-Z64))</f>
        <v>1916.64</v>
      </c>
      <c r="AB64" s="94" t="str">
        <f aca="false">IF((X64=AA64),"OK",(X64-AA64))</f>
        <v>OK</v>
      </c>
      <c r="AC64" s="168" t="n">
        <f aca="false">199.9*0.8</f>
        <v>159.92</v>
      </c>
      <c r="AD64" s="162"/>
      <c r="AE64" s="168" t="n">
        <f aca="false">199.9*0.2</f>
        <v>39.98</v>
      </c>
      <c r="AF64" s="163"/>
      <c r="AG64" s="164" t="n">
        <f aca="false">AE64+AC64</f>
        <v>199.9</v>
      </c>
      <c r="AH64" s="165"/>
    </row>
    <row r="65" s="185" customFormat="true" ht="12.75" hidden="false" customHeight="false" outlineLevel="0" collapsed="false">
      <c r="A65" s="169" t="s">
        <v>154</v>
      </c>
      <c r="B65" s="170" t="s">
        <v>155</v>
      </c>
      <c r="C65" s="171"/>
      <c r="D65" s="172"/>
      <c r="E65" s="172"/>
      <c r="F65" s="172"/>
      <c r="G65" s="172"/>
      <c r="H65" s="172"/>
      <c r="I65" s="173"/>
      <c r="J65" s="174"/>
      <c r="K65" s="175"/>
      <c r="L65" s="176"/>
      <c r="M65" s="176"/>
      <c r="N65" s="176"/>
      <c r="O65" s="176"/>
      <c r="P65" s="176"/>
      <c r="Q65" s="176"/>
      <c r="R65" s="176"/>
      <c r="S65" s="176"/>
      <c r="T65" s="177"/>
      <c r="U65" s="178" t="n">
        <f aca="false">SUM(U66:U71)</f>
        <v>103175.69</v>
      </c>
      <c r="V65" s="178"/>
      <c r="W65" s="178" t="n">
        <f aca="false">SUM(W66:W71)</f>
        <v>21633.69</v>
      </c>
      <c r="X65" s="179" t="n">
        <f aca="false">SUM(X66:X71)</f>
        <v>124809.38</v>
      </c>
      <c r="Y65" s="180"/>
      <c r="Z65" s="180"/>
      <c r="AA65" s="180"/>
      <c r="AB65" s="181"/>
      <c r="AC65" s="176"/>
      <c r="AD65" s="181"/>
      <c r="AE65" s="176"/>
      <c r="AF65" s="182"/>
      <c r="AG65" s="183"/>
      <c r="AH65" s="184"/>
    </row>
    <row r="66" s="23" customFormat="true" ht="27" hidden="false" customHeight="true" outlineLevel="0" collapsed="false">
      <c r="A66" s="136" t="s">
        <v>156</v>
      </c>
      <c r="B66" s="137" t="s">
        <v>157</v>
      </c>
      <c r="C66" s="138" t="s">
        <v>158</v>
      </c>
      <c r="D66" s="138"/>
      <c r="E66" s="138"/>
      <c r="F66" s="138"/>
      <c r="G66" s="138"/>
      <c r="H66" s="138"/>
      <c r="I66" s="138"/>
      <c r="J66" s="87" t="n">
        <v>168</v>
      </c>
      <c r="K66" s="145" t="s">
        <v>159</v>
      </c>
      <c r="L66" s="146"/>
      <c r="M66" s="146"/>
      <c r="N66" s="146"/>
      <c r="O66" s="146"/>
      <c r="P66" s="146"/>
      <c r="Q66" s="146"/>
      <c r="R66" s="146"/>
      <c r="S66" s="146"/>
      <c r="T66" s="114" t="n">
        <v>28.55625</v>
      </c>
      <c r="U66" s="114" t="n">
        <f aca="false">J66*T66</f>
        <v>4797.45</v>
      </c>
      <c r="V66" s="114" t="n">
        <v>9.86767857142857</v>
      </c>
      <c r="W66" s="114" t="n">
        <f aca="false">(V66*J66)</f>
        <v>1657.77</v>
      </c>
      <c r="X66" s="115" t="n">
        <f aca="false">ROUND(U66+W66,2)</f>
        <v>6455.22</v>
      </c>
      <c r="Y66" s="116" t="n">
        <v>6455.22</v>
      </c>
      <c r="Z66" s="116" t="n">
        <v>0</v>
      </c>
      <c r="AA66" s="94" t="n">
        <f aca="false">IF((Y66=Z66),0,(Y66-Z66))</f>
        <v>6455.22</v>
      </c>
      <c r="AB66" s="94" t="str">
        <f aca="false">IF((X66=AA66),"OK",(X66-AA66))</f>
        <v>OK</v>
      </c>
      <c r="AC66" s="150" t="n">
        <f aca="false">21.45+7.89</f>
        <v>29.34</v>
      </c>
      <c r="AD66" s="51"/>
      <c r="AE66" s="150" t="n">
        <v>10.14</v>
      </c>
      <c r="AF66" s="118"/>
      <c r="AG66" s="119" t="n">
        <f aca="false">AE66+AC66</f>
        <v>39.48</v>
      </c>
      <c r="AH66" s="120" t="n">
        <v>39.48</v>
      </c>
    </row>
    <row r="67" s="23" customFormat="true" ht="12.75" hidden="false" customHeight="true" outlineLevel="0" collapsed="false">
      <c r="A67" s="136" t="s">
        <v>160</v>
      </c>
      <c r="B67" s="137" t="s">
        <v>89</v>
      </c>
      <c r="C67" s="138" t="s">
        <v>90</v>
      </c>
      <c r="D67" s="138"/>
      <c r="E67" s="138"/>
      <c r="F67" s="138"/>
      <c r="G67" s="138"/>
      <c r="H67" s="138"/>
      <c r="I67" s="138"/>
      <c r="J67" s="87" t="n">
        <v>5.04</v>
      </c>
      <c r="K67" s="145" t="s">
        <v>91</v>
      </c>
      <c r="L67" s="146"/>
      <c r="M67" s="146"/>
      <c r="N67" s="146"/>
      <c r="O67" s="146"/>
      <c r="P67" s="146"/>
      <c r="Q67" s="146"/>
      <c r="R67" s="146"/>
      <c r="S67" s="146"/>
      <c r="T67" s="114" t="n">
        <v>293.089285714286</v>
      </c>
      <c r="U67" s="114" t="n">
        <f aca="false">J67*T67</f>
        <v>1477.17</v>
      </c>
      <c r="V67" s="114" t="n">
        <v>22.5555555555556</v>
      </c>
      <c r="W67" s="114" t="n">
        <f aca="false">(V67*J67)</f>
        <v>113.68</v>
      </c>
      <c r="X67" s="115" t="n">
        <f aca="false">ROUND(U67+W67,2)</f>
        <v>1590.85</v>
      </c>
      <c r="Y67" s="116" t="n">
        <v>1590.85</v>
      </c>
      <c r="Z67" s="116" t="n">
        <v>0</v>
      </c>
      <c r="AA67" s="94" t="n">
        <f aca="false">IF((Y67=Z67),0,(Y67-Z67))</f>
        <v>1590.85</v>
      </c>
      <c r="AB67" s="94" t="str">
        <f aca="false">IF((X67=AA67),"OK",(X67-AA67))</f>
        <v>OK</v>
      </c>
      <c r="AC67" s="150" t="n">
        <f aca="false">300.9+0.14+0.11</f>
        <v>301.15</v>
      </c>
      <c r="AD67" s="51"/>
      <c r="AE67" s="150" t="n">
        <v>23.18</v>
      </c>
      <c r="AF67" s="118"/>
      <c r="AG67" s="119" t="n">
        <f aca="false">AE67+AC67</f>
        <v>324.33</v>
      </c>
      <c r="AH67" s="120" t="n">
        <v>324.33</v>
      </c>
    </row>
    <row r="68" s="166" customFormat="true" ht="18.75" hidden="false" customHeight="true" outlineLevel="0" collapsed="false">
      <c r="A68" s="136" t="s">
        <v>161</v>
      </c>
      <c r="B68" s="157" t="s">
        <v>93</v>
      </c>
      <c r="C68" s="158" t="s">
        <v>94</v>
      </c>
      <c r="D68" s="158"/>
      <c r="E68" s="158"/>
      <c r="F68" s="158"/>
      <c r="G68" s="158"/>
      <c r="H68" s="158"/>
      <c r="I68" s="158"/>
      <c r="J68" s="159" t="n">
        <v>164.64</v>
      </c>
      <c r="K68" s="160" t="s">
        <v>95</v>
      </c>
      <c r="L68" s="168"/>
      <c r="M68" s="168"/>
      <c r="N68" s="168"/>
      <c r="O68" s="168"/>
      <c r="P68" s="168"/>
      <c r="Q68" s="168"/>
      <c r="R68" s="168"/>
      <c r="S68" s="168"/>
      <c r="T68" s="114" t="n">
        <v>5.60896501457726</v>
      </c>
      <c r="U68" s="114" t="n">
        <f aca="false">J68*T68</f>
        <v>923.46</v>
      </c>
      <c r="V68" s="114" t="n">
        <v>2.54081632653061</v>
      </c>
      <c r="W68" s="114" t="n">
        <f aca="false">(V68*J68)</f>
        <v>418.32</v>
      </c>
      <c r="X68" s="115" t="n">
        <f aca="false">ROUND(U68+W68,2)</f>
        <v>1341.78</v>
      </c>
      <c r="Y68" s="116" t="n">
        <v>1341.78</v>
      </c>
      <c r="Z68" s="116" t="n">
        <v>0</v>
      </c>
      <c r="AA68" s="94" t="n">
        <f aca="false">IF((Y68=Z68),0,(Y68-Z68))</f>
        <v>1341.78</v>
      </c>
      <c r="AB68" s="94" t="str">
        <f aca="false">IF((X68=AA68),"OK",(X68-AA68))</f>
        <v>OK</v>
      </c>
      <c r="AC68" s="168" t="n">
        <v>5.76</v>
      </c>
      <c r="AD68" s="162"/>
      <c r="AE68" s="168" t="n">
        <v>2.61</v>
      </c>
      <c r="AF68" s="163"/>
      <c r="AG68" s="164" t="n">
        <f aca="false">AE68+AC68</f>
        <v>8.37</v>
      </c>
      <c r="AH68" s="165" t="n">
        <v>8.37</v>
      </c>
    </row>
    <row r="69" s="23" customFormat="true" ht="17.25" hidden="false" customHeight="true" outlineLevel="0" collapsed="false">
      <c r="A69" s="136" t="s">
        <v>162</v>
      </c>
      <c r="B69" s="137" t="s">
        <v>97</v>
      </c>
      <c r="C69" s="138" t="s">
        <v>98</v>
      </c>
      <c r="D69" s="138"/>
      <c r="E69" s="138"/>
      <c r="F69" s="138"/>
      <c r="G69" s="138"/>
      <c r="H69" s="138"/>
      <c r="I69" s="138"/>
      <c r="J69" s="87" t="n">
        <v>103.48</v>
      </c>
      <c r="K69" s="145" t="s">
        <v>95</v>
      </c>
      <c r="L69" s="146"/>
      <c r="M69" s="146"/>
      <c r="N69" s="146"/>
      <c r="O69" s="146"/>
      <c r="P69" s="146"/>
      <c r="Q69" s="146"/>
      <c r="R69" s="146"/>
      <c r="S69" s="146"/>
      <c r="T69" s="114" t="n">
        <v>5.65693853884809</v>
      </c>
      <c r="U69" s="114" t="n">
        <f aca="false">J69*T69</f>
        <v>585.38</v>
      </c>
      <c r="V69" s="114" t="n">
        <v>3.65945110166216</v>
      </c>
      <c r="W69" s="114" t="n">
        <f aca="false">(V69*J69)</f>
        <v>378.68</v>
      </c>
      <c r="X69" s="149" t="n">
        <f aca="false">ROUND(U69+W69,2)</f>
        <v>964.06</v>
      </c>
      <c r="Y69" s="116" t="n">
        <v>964.05</v>
      </c>
      <c r="Z69" s="116" t="n">
        <v>0</v>
      </c>
      <c r="AA69" s="94" t="n">
        <f aca="false">IF((Y69=Z69),0,(Y69-Z69))</f>
        <v>964.05</v>
      </c>
      <c r="AB69" s="143" t="n">
        <f aca="false">IF((X69=AA69),"OK",(X69-AA69))</f>
        <v>0.00999999999999091</v>
      </c>
      <c r="AC69" s="150" t="n">
        <v>5.81</v>
      </c>
      <c r="AD69" s="51"/>
      <c r="AE69" s="150" t="n">
        <v>3.76</v>
      </c>
      <c r="AF69" s="118"/>
      <c r="AG69" s="119" t="n">
        <f aca="false">AE69+AC69</f>
        <v>9.57</v>
      </c>
      <c r="AH69" s="120" t="n">
        <v>9.57</v>
      </c>
    </row>
    <row r="70" s="166" customFormat="true" ht="12.75" hidden="false" customHeight="false" outlineLevel="0" collapsed="false">
      <c r="A70" s="136" t="s">
        <v>163</v>
      </c>
      <c r="B70" s="157" t="s">
        <v>100</v>
      </c>
      <c r="C70" s="157" t="s">
        <v>101</v>
      </c>
      <c r="D70" s="157"/>
      <c r="E70" s="157"/>
      <c r="F70" s="157"/>
      <c r="G70" s="157"/>
      <c r="H70" s="157"/>
      <c r="I70" s="157"/>
      <c r="J70" s="159" t="n">
        <v>100.8</v>
      </c>
      <c r="K70" s="160" t="s">
        <v>69</v>
      </c>
      <c r="L70" s="168"/>
      <c r="M70" s="168"/>
      <c r="N70" s="168"/>
      <c r="O70" s="168"/>
      <c r="P70" s="168"/>
      <c r="Q70" s="168"/>
      <c r="R70" s="168"/>
      <c r="S70" s="168"/>
      <c r="T70" s="114" t="n">
        <v>34.1332341269841</v>
      </c>
      <c r="U70" s="114" t="n">
        <f aca="false">J70*T70</f>
        <v>3440.63</v>
      </c>
      <c r="V70" s="114" t="n">
        <v>23.1070436507937</v>
      </c>
      <c r="W70" s="114" t="n">
        <f aca="false">(V70*J70)</f>
        <v>2329.19</v>
      </c>
      <c r="X70" s="149" t="n">
        <f aca="false">ROUND(U70+W70,2)</f>
        <v>5769.82</v>
      </c>
      <c r="Y70" s="116" t="n">
        <v>5769.83</v>
      </c>
      <c r="Z70" s="116" t="n">
        <v>0</v>
      </c>
      <c r="AA70" s="94" t="n">
        <f aca="false">IF((Y70=Z70),0,(Y70-Z70))</f>
        <v>5769.83</v>
      </c>
      <c r="AB70" s="143" t="n">
        <f aca="false">IF((X70=AA70),"OK",(X70-AA70))</f>
        <v>-0.0100000000002183</v>
      </c>
      <c r="AC70" s="168" t="n">
        <f aca="false">34.94+0.03+0.1</f>
        <v>35.07</v>
      </c>
      <c r="AD70" s="162"/>
      <c r="AE70" s="168" t="n">
        <v>23.74</v>
      </c>
      <c r="AF70" s="163"/>
      <c r="AG70" s="164" t="n">
        <f aca="false">AE70+AC70</f>
        <v>58.81</v>
      </c>
      <c r="AH70" s="165" t="n">
        <v>58.81</v>
      </c>
    </row>
    <row r="71" s="166" customFormat="true" ht="28.5" hidden="false" customHeight="true" outlineLevel="0" collapsed="false">
      <c r="A71" s="136" t="s">
        <v>164</v>
      </c>
      <c r="B71" s="157" t="s">
        <v>165</v>
      </c>
      <c r="C71" s="158" t="s">
        <v>166</v>
      </c>
      <c r="D71" s="158"/>
      <c r="E71" s="158"/>
      <c r="F71" s="158"/>
      <c r="G71" s="158"/>
      <c r="H71" s="158"/>
      <c r="I71" s="158"/>
      <c r="J71" s="159" t="n">
        <v>1008</v>
      </c>
      <c r="K71" s="160" t="s">
        <v>69</v>
      </c>
      <c r="L71" s="168"/>
      <c r="M71" s="168"/>
      <c r="N71" s="168"/>
      <c r="O71" s="168"/>
      <c r="P71" s="168"/>
      <c r="Q71" s="168"/>
      <c r="R71" s="168"/>
      <c r="S71" s="168"/>
      <c r="T71" s="114" t="n">
        <v>91.2218253968254</v>
      </c>
      <c r="U71" s="114" t="n">
        <f aca="false">J71*T71</f>
        <v>91951.6</v>
      </c>
      <c r="V71" s="114" t="n">
        <v>16.6032242063492</v>
      </c>
      <c r="W71" s="114" t="n">
        <f aca="false">(V71*J71)</f>
        <v>16736.05</v>
      </c>
      <c r="X71" s="115" t="n">
        <f aca="false">ROUND(U71+W71,2)</f>
        <v>108687.65</v>
      </c>
      <c r="Y71" s="116" t="n">
        <v>108687.65</v>
      </c>
      <c r="Z71" s="116" t="n">
        <v>0</v>
      </c>
      <c r="AA71" s="94" t="n">
        <f aca="false">IF((Y71=Z71),0,(Y71-Z71))</f>
        <v>108687.65</v>
      </c>
      <c r="AB71" s="94" t="str">
        <f aca="false">IF((X71=AA71),"OK",(X71-AA71))</f>
        <v>OK</v>
      </c>
      <c r="AC71" s="168" t="n">
        <f aca="false">93.66+0.07</f>
        <v>93.73</v>
      </c>
      <c r="AD71" s="162"/>
      <c r="AE71" s="168" t="n">
        <v>17.06</v>
      </c>
      <c r="AF71" s="163"/>
      <c r="AG71" s="164" t="n">
        <f aca="false">AE71+AC71</f>
        <v>110.79</v>
      </c>
      <c r="AH71" s="165" t="n">
        <v>110.79</v>
      </c>
    </row>
    <row r="72" s="108" customFormat="true" ht="11.25" hidden="false" customHeight="true" outlineLevel="0" collapsed="false">
      <c r="A72" s="154" t="n">
        <v>5</v>
      </c>
      <c r="B72" s="97" t="s">
        <v>167</v>
      </c>
      <c r="C72" s="97"/>
      <c r="D72" s="97"/>
      <c r="E72" s="97"/>
      <c r="F72" s="97"/>
      <c r="G72" s="97"/>
      <c r="H72" s="97"/>
      <c r="I72" s="97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22"/>
      <c r="U72" s="100" t="n">
        <f aca="false">SUM(U73:U75)</f>
        <v>10020.09</v>
      </c>
      <c r="V72" s="122"/>
      <c r="W72" s="100" t="n">
        <f aca="false">SUM(W73:W75)</f>
        <v>2505.03</v>
      </c>
      <c r="X72" s="101" t="n">
        <f aca="false">U72+W72</f>
        <v>12525.12</v>
      </c>
      <c r="Y72" s="102"/>
      <c r="Z72" s="102"/>
      <c r="AA72" s="102"/>
      <c r="AB72" s="123"/>
      <c r="AC72" s="104" t="s">
        <v>62</v>
      </c>
      <c r="AD72" s="103"/>
      <c r="AE72" s="104" t="s">
        <v>63</v>
      </c>
      <c r="AF72" s="105"/>
      <c r="AG72" s="106" t="s">
        <v>64</v>
      </c>
      <c r="AH72" s="107" t="s">
        <v>65</v>
      </c>
    </row>
    <row r="73" s="166" customFormat="true" ht="12.75" hidden="false" customHeight="true" outlineLevel="0" collapsed="false">
      <c r="A73" s="187" t="s">
        <v>168</v>
      </c>
      <c r="B73" s="157" t="s">
        <v>127</v>
      </c>
      <c r="C73" s="158" t="s">
        <v>169</v>
      </c>
      <c r="D73" s="158"/>
      <c r="E73" s="158"/>
      <c r="F73" s="158"/>
      <c r="G73" s="158"/>
      <c r="H73" s="158"/>
      <c r="I73" s="158"/>
      <c r="J73" s="160" t="n">
        <v>8</v>
      </c>
      <c r="K73" s="188" t="s">
        <v>132</v>
      </c>
      <c r="L73" s="168"/>
      <c r="M73" s="168"/>
      <c r="N73" s="168"/>
      <c r="O73" s="168"/>
      <c r="P73" s="168"/>
      <c r="Q73" s="168"/>
      <c r="R73" s="168"/>
      <c r="S73" s="168"/>
      <c r="T73" s="114" t="n">
        <v>185.3675</v>
      </c>
      <c r="U73" s="114" t="n">
        <f aca="false">J73*T73</f>
        <v>1482.94</v>
      </c>
      <c r="V73" s="114" t="n">
        <v>46.3425</v>
      </c>
      <c r="W73" s="114" t="n">
        <f aca="false">(V73*J73)</f>
        <v>370.74</v>
      </c>
      <c r="X73" s="115" t="n">
        <f aca="false">ROUND(U73+W73,2)</f>
        <v>1853.68</v>
      </c>
      <c r="Y73" s="116" t="n">
        <v>1853.68</v>
      </c>
      <c r="Z73" s="116" t="n">
        <v>0</v>
      </c>
      <c r="AA73" s="94" t="n">
        <f aca="false">IF((Y73=Z73),0,(Y73-Z73))</f>
        <v>1853.68</v>
      </c>
      <c r="AB73" s="94" t="str">
        <f aca="false">IF((X73=AA73),"OK",(X73-AA73))</f>
        <v>OK</v>
      </c>
      <c r="AC73" s="189" t="n">
        <f aca="false">290*0.8</f>
        <v>232</v>
      </c>
      <c r="AD73" s="162"/>
      <c r="AE73" s="189" t="n">
        <f aca="false">290*0.2</f>
        <v>58</v>
      </c>
      <c r="AF73" s="163"/>
      <c r="AG73" s="164" t="n">
        <f aca="false">AE73+AC73</f>
        <v>290</v>
      </c>
      <c r="AH73" s="165"/>
    </row>
    <row r="74" s="166" customFormat="true" ht="12.75" hidden="false" customHeight="true" outlineLevel="0" collapsed="false">
      <c r="A74" s="187" t="s">
        <v>170</v>
      </c>
      <c r="B74" s="157" t="s">
        <v>127</v>
      </c>
      <c r="C74" s="158" t="s">
        <v>171</v>
      </c>
      <c r="D74" s="158"/>
      <c r="E74" s="158"/>
      <c r="F74" s="158"/>
      <c r="G74" s="158"/>
      <c r="H74" s="158"/>
      <c r="I74" s="158"/>
      <c r="J74" s="160" t="n">
        <v>12</v>
      </c>
      <c r="K74" s="188" t="s">
        <v>132</v>
      </c>
      <c r="L74" s="168"/>
      <c r="M74" s="168"/>
      <c r="N74" s="168"/>
      <c r="O74" s="168"/>
      <c r="P74" s="168"/>
      <c r="Q74" s="168"/>
      <c r="R74" s="168"/>
      <c r="S74" s="168"/>
      <c r="T74" s="114" t="n">
        <v>241.6175</v>
      </c>
      <c r="U74" s="114" t="n">
        <f aca="false">J74*T74</f>
        <v>2899.41</v>
      </c>
      <c r="V74" s="114" t="n">
        <v>60.4041666666667</v>
      </c>
      <c r="W74" s="114" t="n">
        <f aca="false">(V74*J74)</f>
        <v>724.85</v>
      </c>
      <c r="X74" s="115" t="n">
        <f aca="false">ROUND(U74+W74,2)</f>
        <v>3624.26</v>
      </c>
      <c r="Y74" s="116" t="n">
        <v>3624.26</v>
      </c>
      <c r="Z74" s="116" t="n">
        <v>0</v>
      </c>
      <c r="AA74" s="94" t="n">
        <f aca="false">IF((Y74=Z74),0,(Y74-Z74))</f>
        <v>3624.26</v>
      </c>
      <c r="AB74" s="94" t="str">
        <f aca="false">IF((X74=AA74),"OK",(X74-AA74))</f>
        <v>OK</v>
      </c>
      <c r="AC74" s="189" t="n">
        <f aca="false">378*0.8</f>
        <v>302.4</v>
      </c>
      <c r="AD74" s="162"/>
      <c r="AE74" s="189" t="n">
        <f aca="false">378*0.2</f>
        <v>75.6</v>
      </c>
      <c r="AF74" s="163"/>
      <c r="AG74" s="164" t="n">
        <f aca="false">AE74+AC74</f>
        <v>378</v>
      </c>
      <c r="AH74" s="165"/>
    </row>
    <row r="75" s="166" customFormat="true" ht="12.75" hidden="false" customHeight="true" outlineLevel="0" collapsed="false">
      <c r="A75" s="187" t="s">
        <v>172</v>
      </c>
      <c r="B75" s="157" t="s">
        <v>127</v>
      </c>
      <c r="C75" s="158" t="s">
        <v>173</v>
      </c>
      <c r="D75" s="158"/>
      <c r="E75" s="158"/>
      <c r="F75" s="158"/>
      <c r="G75" s="158"/>
      <c r="H75" s="158"/>
      <c r="I75" s="158"/>
      <c r="J75" s="160" t="n">
        <v>7</v>
      </c>
      <c r="K75" s="188" t="s">
        <v>132</v>
      </c>
      <c r="L75" s="168"/>
      <c r="M75" s="168"/>
      <c r="N75" s="168"/>
      <c r="O75" s="168"/>
      <c r="P75" s="168"/>
      <c r="Q75" s="168"/>
      <c r="R75" s="168"/>
      <c r="S75" s="168"/>
      <c r="T75" s="114" t="n">
        <v>805.391428571429</v>
      </c>
      <c r="U75" s="114" t="n">
        <f aca="false">J75*T75</f>
        <v>5637.74</v>
      </c>
      <c r="V75" s="114" t="n">
        <v>201.348571428571</v>
      </c>
      <c r="W75" s="114" t="n">
        <f aca="false">(V75*J75)</f>
        <v>1409.44</v>
      </c>
      <c r="X75" s="115" t="n">
        <f aca="false">ROUND(U75+W75,2)</f>
        <v>7047.18</v>
      </c>
      <c r="Y75" s="116" t="n">
        <v>7047.18</v>
      </c>
      <c r="Z75" s="116" t="n">
        <v>0</v>
      </c>
      <c r="AA75" s="94" t="n">
        <f aca="false">IF((Y75=Z75),0,(Y75-Z75))</f>
        <v>7047.18</v>
      </c>
      <c r="AB75" s="94" t="str">
        <f aca="false">IF((X75=AA75),"OK",(X75-AA75))</f>
        <v>OK</v>
      </c>
      <c r="AC75" s="189" t="n">
        <f aca="false">1260*0.8</f>
        <v>1008</v>
      </c>
      <c r="AD75" s="162"/>
      <c r="AE75" s="189" t="n">
        <f aca="false">1260*0.2</f>
        <v>252</v>
      </c>
      <c r="AF75" s="163"/>
      <c r="AG75" s="164" t="n">
        <f aca="false">AE75+AC75</f>
        <v>1260</v>
      </c>
      <c r="AH75" s="165"/>
    </row>
    <row r="76" s="108" customFormat="true" ht="11.25" hidden="false" customHeight="true" outlineLevel="0" collapsed="false">
      <c r="A76" s="154" t="n">
        <v>6</v>
      </c>
      <c r="B76" s="97" t="s">
        <v>174</v>
      </c>
      <c r="C76" s="97"/>
      <c r="D76" s="97"/>
      <c r="E76" s="97"/>
      <c r="F76" s="97"/>
      <c r="G76" s="97"/>
      <c r="H76" s="97"/>
      <c r="I76" s="97"/>
      <c r="J76" s="186"/>
      <c r="K76" s="186"/>
      <c r="L76" s="186"/>
      <c r="M76" s="186"/>
      <c r="N76" s="186"/>
      <c r="O76" s="186"/>
      <c r="P76" s="186"/>
      <c r="Q76" s="186"/>
      <c r="R76" s="186"/>
      <c r="S76" s="186"/>
      <c r="T76" s="122"/>
      <c r="U76" s="100" t="n">
        <f aca="false">SUM(U77:U82)</f>
        <v>3057.53</v>
      </c>
      <c r="V76" s="122"/>
      <c r="W76" s="100" t="n">
        <f aca="false">SUM(W77:W82)</f>
        <v>866.63</v>
      </c>
      <c r="X76" s="101" t="n">
        <f aca="false">U76+W76</f>
        <v>3924.16</v>
      </c>
      <c r="Y76" s="102"/>
      <c r="Z76" s="102"/>
      <c r="AA76" s="102"/>
      <c r="AB76" s="123"/>
      <c r="AC76" s="104" t="s">
        <v>62</v>
      </c>
      <c r="AD76" s="103"/>
      <c r="AE76" s="104" t="s">
        <v>63</v>
      </c>
      <c r="AF76" s="105"/>
      <c r="AG76" s="106" t="s">
        <v>64</v>
      </c>
      <c r="AH76" s="107" t="s">
        <v>65</v>
      </c>
    </row>
    <row r="77" s="166" customFormat="true" ht="15" hidden="false" customHeight="true" outlineLevel="0" collapsed="false">
      <c r="A77" s="187" t="s">
        <v>175</v>
      </c>
      <c r="B77" s="157" t="s">
        <v>176</v>
      </c>
      <c r="C77" s="138" t="s">
        <v>177</v>
      </c>
      <c r="D77" s="138"/>
      <c r="E77" s="138"/>
      <c r="F77" s="138"/>
      <c r="G77" s="138"/>
      <c r="H77" s="138"/>
      <c r="I77" s="138"/>
      <c r="J77" s="160" t="n">
        <f aca="false">11*2.4+10.75*2</f>
        <v>47.9</v>
      </c>
      <c r="K77" s="139" t="s">
        <v>159</v>
      </c>
      <c r="L77" s="168"/>
      <c r="M77" s="168"/>
      <c r="N77" s="168"/>
      <c r="O77" s="168"/>
      <c r="P77" s="168"/>
      <c r="Q77" s="168"/>
      <c r="R77" s="168"/>
      <c r="S77" s="168"/>
      <c r="T77" s="114" t="n">
        <v>38.1762004175365</v>
      </c>
      <c r="U77" s="114" t="n">
        <f aca="false">J77*T77</f>
        <v>1828.64</v>
      </c>
      <c r="V77" s="114" t="n">
        <v>9.54008350730689</v>
      </c>
      <c r="W77" s="114" t="n">
        <f aca="false">(V77*J77)</f>
        <v>456.97</v>
      </c>
      <c r="X77" s="115" t="n">
        <f aca="false">ROUND(U77+W77,2)</f>
        <v>2285.61</v>
      </c>
      <c r="Y77" s="116" t="n">
        <v>2285.61</v>
      </c>
      <c r="Z77" s="116" t="n">
        <v>0</v>
      </c>
      <c r="AA77" s="94" t="n">
        <f aca="false">IF((Y77=Z77),0,(Y77-Z77))</f>
        <v>2285.61</v>
      </c>
      <c r="AB77" s="94" t="str">
        <f aca="false">IF((X77=AA77),"OK",(X77-AA77))</f>
        <v>OK</v>
      </c>
      <c r="AC77" s="189" t="n">
        <f aca="false">49.03*0.8</f>
        <v>39.224</v>
      </c>
      <c r="AD77" s="162"/>
      <c r="AE77" s="189" t="n">
        <f aca="false">49.03*0.2</f>
        <v>9.806</v>
      </c>
      <c r="AF77" s="163"/>
      <c r="AG77" s="164" t="n">
        <f aca="false">AE77+AC77</f>
        <v>49.03</v>
      </c>
      <c r="AH77" s="165"/>
    </row>
    <row r="78" s="23" customFormat="true" ht="16.5" hidden="false" customHeight="true" outlineLevel="0" collapsed="false">
      <c r="A78" s="136" t="s">
        <v>178</v>
      </c>
      <c r="B78" s="137" t="s">
        <v>179</v>
      </c>
      <c r="C78" s="138" t="s">
        <v>180</v>
      </c>
      <c r="D78" s="138"/>
      <c r="E78" s="138"/>
      <c r="F78" s="138"/>
      <c r="G78" s="138"/>
      <c r="H78" s="138"/>
      <c r="I78" s="138"/>
      <c r="J78" s="190" t="n">
        <v>10.5</v>
      </c>
      <c r="K78" s="139" t="s">
        <v>159</v>
      </c>
      <c r="L78" s="140"/>
      <c r="M78" s="140"/>
      <c r="N78" s="140"/>
      <c r="O78" s="140"/>
      <c r="P78" s="140"/>
      <c r="Q78" s="140"/>
      <c r="R78" s="140"/>
      <c r="S78" s="140"/>
      <c r="T78" s="114" t="n">
        <v>117.037142857143</v>
      </c>
      <c r="U78" s="114" t="n">
        <f aca="false">J78*T78</f>
        <v>1228.89</v>
      </c>
      <c r="V78" s="114" t="n">
        <v>39.0152380952381</v>
      </c>
      <c r="W78" s="114" t="n">
        <f aca="false">(V78*J78)</f>
        <v>409.66</v>
      </c>
      <c r="X78" s="115" t="n">
        <f aca="false">ROUND(U78+W78,2)</f>
        <v>1638.55</v>
      </c>
      <c r="Y78" s="116" t="n">
        <v>1638.55</v>
      </c>
      <c r="Z78" s="116" t="n">
        <v>0</v>
      </c>
      <c r="AA78" s="94" t="n">
        <f aca="false">IF((Y78=Z78),0,(Y78-Z78))</f>
        <v>1638.55</v>
      </c>
      <c r="AB78" s="94" t="str">
        <f aca="false">IF((X78=AA78),"OK",(X78-AA78))</f>
        <v>OK</v>
      </c>
      <c r="AC78" s="141" t="n">
        <f aca="false">0.75*80.17*2</f>
        <v>120.255</v>
      </c>
      <c r="AD78" s="51"/>
      <c r="AE78" s="141" t="n">
        <f aca="false">0.25*80.17*2</f>
        <v>40.085</v>
      </c>
      <c r="AF78" s="118"/>
      <c r="AG78" s="119" t="n">
        <f aca="false">AE78+AC78</f>
        <v>160.34</v>
      </c>
      <c r="AH78" s="120" t="n">
        <v>160.34</v>
      </c>
    </row>
    <row r="79" s="23" customFormat="true" ht="12.75" hidden="false" customHeight="true" outlineLevel="0" collapsed="false">
      <c r="A79" s="136" t="s">
        <v>181</v>
      </c>
      <c r="B79" s="137" t="s">
        <v>89</v>
      </c>
      <c r="C79" s="138" t="s">
        <v>182</v>
      </c>
      <c r="D79" s="138"/>
      <c r="E79" s="138"/>
      <c r="F79" s="138"/>
      <c r="G79" s="138"/>
      <c r="H79" s="138"/>
      <c r="I79" s="138"/>
      <c r="J79" s="87" t="n">
        <v>0</v>
      </c>
      <c r="K79" s="145" t="s">
        <v>91</v>
      </c>
      <c r="L79" s="146"/>
      <c r="M79" s="146"/>
      <c r="N79" s="146"/>
      <c r="O79" s="146"/>
      <c r="P79" s="146"/>
      <c r="Q79" s="146"/>
      <c r="R79" s="146"/>
      <c r="S79" s="146"/>
      <c r="T79" s="114" t="n">
        <v>293.08764940239</v>
      </c>
      <c r="U79" s="114" t="n">
        <f aca="false">J79*T79</f>
        <v>0</v>
      </c>
      <c r="V79" s="148" t="n">
        <v>22.5537848605578</v>
      </c>
      <c r="W79" s="114" t="n">
        <f aca="false">(V79*J79)</f>
        <v>0</v>
      </c>
      <c r="X79" s="149" t="n">
        <f aca="false">ROUND(U79+W79,2)</f>
        <v>0</v>
      </c>
      <c r="Y79" s="116" t="n">
        <v>792.27</v>
      </c>
      <c r="Z79" s="116" t="n">
        <v>792.27</v>
      </c>
      <c r="AA79" s="94" t="n">
        <f aca="false">IF((Y79=Z79),0,(Y79-Z79))</f>
        <v>0</v>
      </c>
      <c r="AB79" s="94" t="str">
        <f aca="false">IF((X79=AA79),"OK",(X79-AA79))</f>
        <v>OK</v>
      </c>
      <c r="AC79" s="150" t="n">
        <f aca="false">300.9+0.14+0.11</f>
        <v>301.15</v>
      </c>
      <c r="AD79" s="51"/>
      <c r="AE79" s="150" t="n">
        <v>23.18</v>
      </c>
      <c r="AF79" s="118"/>
      <c r="AG79" s="119" t="n">
        <f aca="false">AE79+AC79</f>
        <v>324.33</v>
      </c>
      <c r="AH79" s="120" t="n">
        <v>324.33</v>
      </c>
    </row>
    <row r="80" s="23" customFormat="true" ht="17.25" hidden="false" customHeight="true" outlineLevel="0" collapsed="false">
      <c r="A80" s="136" t="s">
        <v>183</v>
      </c>
      <c r="B80" s="137" t="s">
        <v>97</v>
      </c>
      <c r="C80" s="138" t="s">
        <v>98</v>
      </c>
      <c r="D80" s="138"/>
      <c r="E80" s="138"/>
      <c r="F80" s="138"/>
      <c r="G80" s="138"/>
      <c r="H80" s="138"/>
      <c r="I80" s="138"/>
      <c r="J80" s="87" t="n">
        <v>0</v>
      </c>
      <c r="K80" s="145" t="s">
        <v>95</v>
      </c>
      <c r="L80" s="146"/>
      <c r="M80" s="146"/>
      <c r="N80" s="146"/>
      <c r="O80" s="146"/>
      <c r="P80" s="146"/>
      <c r="Q80" s="146"/>
      <c r="R80" s="146"/>
      <c r="S80" s="146"/>
      <c r="T80" s="114" t="n">
        <v>5.65645514223195</v>
      </c>
      <c r="U80" s="114" t="n">
        <f aca="false">J80*T80</f>
        <v>0</v>
      </c>
      <c r="V80" s="114" t="n">
        <v>3.65973741794311</v>
      </c>
      <c r="W80" s="114" t="n">
        <f aca="false">(V80*J80)</f>
        <v>0</v>
      </c>
      <c r="X80" s="115" t="n">
        <f aca="false">ROUND(U80+W80,2)</f>
        <v>0</v>
      </c>
      <c r="Y80" s="116" t="n">
        <v>85.15</v>
      </c>
      <c r="Z80" s="116" t="n">
        <v>85.15</v>
      </c>
      <c r="AA80" s="94" t="n">
        <f aca="false">IF((Y80=Z80),0,(Y80-Z80))</f>
        <v>0</v>
      </c>
      <c r="AB80" s="94" t="str">
        <f aca="false">IF((X80=AA80),"OK",(X80-AA80))</f>
        <v>OK</v>
      </c>
      <c r="AC80" s="150" t="n">
        <v>5.81</v>
      </c>
      <c r="AD80" s="51"/>
      <c r="AE80" s="150" t="n">
        <v>3.76</v>
      </c>
      <c r="AF80" s="118"/>
      <c r="AG80" s="119" t="n">
        <f aca="false">AE80+AC80</f>
        <v>9.57</v>
      </c>
      <c r="AH80" s="120" t="n">
        <v>9.57</v>
      </c>
    </row>
    <row r="81" s="23" customFormat="true" ht="20.1" hidden="false" customHeight="true" outlineLevel="0" collapsed="false">
      <c r="A81" s="136" t="s">
        <v>184</v>
      </c>
      <c r="B81" s="137" t="s">
        <v>185</v>
      </c>
      <c r="C81" s="138" t="s">
        <v>186</v>
      </c>
      <c r="D81" s="138"/>
      <c r="E81" s="138"/>
      <c r="F81" s="138"/>
      <c r="G81" s="138"/>
      <c r="H81" s="138"/>
      <c r="I81" s="138"/>
      <c r="J81" s="145" t="n">
        <v>0</v>
      </c>
      <c r="K81" s="139" t="s">
        <v>95</v>
      </c>
      <c r="L81" s="140"/>
      <c r="M81" s="140"/>
      <c r="N81" s="140"/>
      <c r="O81" s="140"/>
      <c r="P81" s="140"/>
      <c r="Q81" s="140"/>
      <c r="R81" s="140"/>
      <c r="S81" s="140"/>
      <c r="T81" s="114" t="n">
        <v>6.14450867052023</v>
      </c>
      <c r="U81" s="114" t="n">
        <f aca="false">J81*T81</f>
        <v>0</v>
      </c>
      <c r="V81" s="114" t="n">
        <v>1.75</v>
      </c>
      <c r="W81" s="114" t="n">
        <f aca="false">(V81*J81)</f>
        <v>0</v>
      </c>
      <c r="X81" s="115" t="n">
        <f aca="false">ROUND(U81+W81,2)</f>
        <v>0</v>
      </c>
      <c r="Y81" s="116" t="n">
        <v>54.63</v>
      </c>
      <c r="Z81" s="116" t="n">
        <v>54.63</v>
      </c>
      <c r="AA81" s="94" t="n">
        <f aca="false">IF((Y81=Z81),0,(Y81-Z81))</f>
        <v>0</v>
      </c>
      <c r="AB81" s="94" t="str">
        <f aca="false">IF((X81=AA81),"OK",(X81-AA81))</f>
        <v>OK</v>
      </c>
      <c r="AC81" s="141" t="n">
        <v>6.31</v>
      </c>
      <c r="AD81" s="51"/>
      <c r="AE81" s="141" t="n">
        <v>1.8</v>
      </c>
      <c r="AF81" s="118"/>
      <c r="AG81" s="119" t="n">
        <f aca="false">AE81+AC81</f>
        <v>8.11</v>
      </c>
      <c r="AH81" s="120" t="n">
        <v>8.11</v>
      </c>
    </row>
    <row r="82" s="23" customFormat="true" ht="20.1" hidden="false" customHeight="true" outlineLevel="0" collapsed="false">
      <c r="A82" s="136" t="s">
        <v>187</v>
      </c>
      <c r="B82" s="137" t="s">
        <v>188</v>
      </c>
      <c r="C82" s="138" t="s">
        <v>189</v>
      </c>
      <c r="D82" s="138"/>
      <c r="E82" s="138"/>
      <c r="F82" s="138"/>
      <c r="G82" s="138"/>
      <c r="H82" s="138"/>
      <c r="I82" s="138"/>
      <c r="J82" s="145" t="n">
        <v>0</v>
      </c>
      <c r="K82" s="139" t="s">
        <v>95</v>
      </c>
      <c r="L82" s="140"/>
      <c r="M82" s="140"/>
      <c r="N82" s="140"/>
      <c r="O82" s="140"/>
      <c r="P82" s="140"/>
      <c r="Q82" s="140"/>
      <c r="R82" s="140"/>
      <c r="S82" s="140"/>
      <c r="T82" s="114" t="n">
        <v>5.19340896812534</v>
      </c>
      <c r="U82" s="114" t="n">
        <f aca="false">J82*T82</f>
        <v>0</v>
      </c>
      <c r="V82" s="114" t="n">
        <v>1.23851971907077</v>
      </c>
      <c r="W82" s="114" t="n">
        <f aca="false">(V82*J82)</f>
        <v>0</v>
      </c>
      <c r="X82" s="115" t="n">
        <f aca="false">ROUND(U82+W82,2)</f>
        <v>0</v>
      </c>
      <c r="Y82" s="116" t="n">
        <v>238.11</v>
      </c>
      <c r="Z82" s="116" t="n">
        <v>238.11</v>
      </c>
      <c r="AA82" s="94" t="n">
        <f aca="false">IF((Y82=Z82),0,(Y82-Z82))</f>
        <v>0</v>
      </c>
      <c r="AB82" s="94" t="str">
        <f aca="false">IF((X82=AA82),"OK",(X82-AA82))</f>
        <v>OK</v>
      </c>
      <c r="AC82" s="141" t="n">
        <v>5.34</v>
      </c>
      <c r="AD82" s="51"/>
      <c r="AE82" s="141" t="n">
        <v>1.27</v>
      </c>
      <c r="AF82" s="118"/>
      <c r="AG82" s="119" t="n">
        <f aca="false">AE82+AC82</f>
        <v>6.61</v>
      </c>
      <c r="AH82" s="120" t="n">
        <v>6.61</v>
      </c>
    </row>
    <row r="83" s="108" customFormat="true" ht="12.75" hidden="false" customHeight="false" outlineLevel="0" collapsed="false">
      <c r="A83" s="154" t="n">
        <v>7</v>
      </c>
      <c r="B83" s="97" t="s">
        <v>190</v>
      </c>
      <c r="C83" s="97"/>
      <c r="D83" s="97"/>
      <c r="E83" s="97"/>
      <c r="F83" s="97"/>
      <c r="G83" s="97"/>
      <c r="H83" s="97"/>
      <c r="I83" s="97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122"/>
      <c r="U83" s="100" t="n">
        <f aca="false">SUM(U84:U109)</f>
        <v>44900.91</v>
      </c>
      <c r="V83" s="122"/>
      <c r="W83" s="100" t="n">
        <f aca="false">SUM(W84:W109)</f>
        <v>9981.6</v>
      </c>
      <c r="X83" s="101" t="n">
        <f aca="false">U83+W83</f>
        <v>54882.51</v>
      </c>
      <c r="Y83" s="102"/>
      <c r="Z83" s="102"/>
      <c r="AA83" s="102"/>
      <c r="AB83" s="123"/>
      <c r="AC83" s="104" t="s">
        <v>62</v>
      </c>
      <c r="AD83" s="103"/>
      <c r="AE83" s="104" t="s">
        <v>63</v>
      </c>
      <c r="AF83" s="105"/>
      <c r="AG83" s="106" t="s">
        <v>64</v>
      </c>
      <c r="AH83" s="107" t="s">
        <v>65</v>
      </c>
    </row>
    <row r="84" s="23" customFormat="true" ht="20.1" hidden="false" customHeight="true" outlineLevel="0" collapsed="false">
      <c r="A84" s="136" t="s">
        <v>191</v>
      </c>
      <c r="B84" s="137" t="s">
        <v>192</v>
      </c>
      <c r="C84" s="138" t="s">
        <v>193</v>
      </c>
      <c r="D84" s="138"/>
      <c r="E84" s="138"/>
      <c r="F84" s="138"/>
      <c r="G84" s="138"/>
      <c r="H84" s="138"/>
      <c r="I84" s="138"/>
      <c r="J84" s="145" t="n">
        <v>12</v>
      </c>
      <c r="K84" s="139" t="s">
        <v>132</v>
      </c>
      <c r="L84" s="140"/>
      <c r="M84" s="140"/>
      <c r="N84" s="140"/>
      <c r="O84" s="140"/>
      <c r="P84" s="140"/>
      <c r="Q84" s="140"/>
      <c r="R84" s="140"/>
      <c r="S84" s="140"/>
      <c r="T84" s="114" t="n">
        <v>1308.85</v>
      </c>
      <c r="U84" s="114" t="n">
        <f aca="false">J84*T84</f>
        <v>15706.2</v>
      </c>
      <c r="V84" s="114" t="n">
        <v>92.1083333333333</v>
      </c>
      <c r="W84" s="114" t="n">
        <f aca="false">(V84*J84)</f>
        <v>1105.3</v>
      </c>
      <c r="X84" s="115" t="n">
        <f aca="false">ROUND(U84+W84,2)</f>
        <v>16811.5</v>
      </c>
      <c r="Y84" s="116" t="n">
        <v>16811.51</v>
      </c>
      <c r="Z84" s="116" t="n">
        <v>0</v>
      </c>
      <c r="AA84" s="94" t="n">
        <f aca="false">IF((Y84=Z84),0,(Y84-Z84))</f>
        <v>16811.51</v>
      </c>
      <c r="AB84" s="94" t="n">
        <f aca="false">IF((X84=AA84),"OK",(X84-AA84))</f>
        <v>-0.00999999999839929</v>
      </c>
      <c r="AC84" s="140" t="n">
        <f aca="false">1344.49+0.35</f>
        <v>1344.84</v>
      </c>
      <c r="AD84" s="51"/>
      <c r="AE84" s="140" t="n">
        <v>94.64</v>
      </c>
      <c r="AF84" s="118"/>
      <c r="AG84" s="119" t="n">
        <f aca="false">AE84+AC84</f>
        <v>1439.48</v>
      </c>
      <c r="AH84" s="167" t="n">
        <v>1439.48</v>
      </c>
    </row>
    <row r="85" s="23" customFormat="true" ht="20.1" hidden="false" customHeight="true" outlineLevel="0" collapsed="false">
      <c r="A85" s="136" t="s">
        <v>194</v>
      </c>
      <c r="B85" s="137" t="s">
        <v>148</v>
      </c>
      <c r="C85" s="138" t="s">
        <v>149</v>
      </c>
      <c r="D85" s="138"/>
      <c r="E85" s="138"/>
      <c r="F85" s="138"/>
      <c r="G85" s="138"/>
      <c r="H85" s="138"/>
      <c r="I85" s="138"/>
      <c r="J85" s="145" t="n">
        <v>12</v>
      </c>
      <c r="K85" s="139" t="s">
        <v>132</v>
      </c>
      <c r="L85" s="140"/>
      <c r="M85" s="140"/>
      <c r="N85" s="140"/>
      <c r="O85" s="140"/>
      <c r="P85" s="140"/>
      <c r="Q85" s="140"/>
      <c r="R85" s="140"/>
      <c r="S85" s="140"/>
      <c r="T85" s="114" t="n">
        <v>508.499166666667</v>
      </c>
      <c r="U85" s="114" t="n">
        <f aca="false">J85*T85</f>
        <v>6101.99</v>
      </c>
      <c r="V85" s="114" t="n">
        <v>105.268333333333</v>
      </c>
      <c r="W85" s="114" t="n">
        <f aca="false">(V85*J85)</f>
        <v>1263.22</v>
      </c>
      <c r="X85" s="115" t="n">
        <f aca="false">ROUND(U85+W85,2)</f>
        <v>7365.21</v>
      </c>
      <c r="Y85" s="116" t="n">
        <v>7365.22</v>
      </c>
      <c r="Z85" s="116" t="n">
        <v>0</v>
      </c>
      <c r="AA85" s="94" t="n">
        <f aca="false">IF((Y85=Z85),0,(Y85-Z85))</f>
        <v>7365.22</v>
      </c>
      <c r="AB85" s="94" t="n">
        <f aca="false">IF((X85=AA85),"OK",(X85-AA85))</f>
        <v>-0.0100000000002183</v>
      </c>
      <c r="AC85" s="140" t="n">
        <f aca="false">522.08+0.4</f>
        <v>522.48</v>
      </c>
      <c r="AD85" s="51"/>
      <c r="AE85" s="140" t="n">
        <v>108.16</v>
      </c>
      <c r="AF85" s="118"/>
      <c r="AG85" s="119" t="n">
        <f aca="false">AE85+AC85</f>
        <v>630.64</v>
      </c>
      <c r="AH85" s="120" t="n">
        <v>630.64</v>
      </c>
    </row>
    <row r="86" s="23" customFormat="true" ht="12.75" hidden="false" customHeight="false" outlineLevel="0" collapsed="false">
      <c r="A86" s="136" t="s">
        <v>195</v>
      </c>
      <c r="B86" s="137" t="s">
        <v>139</v>
      </c>
      <c r="C86" s="137" t="s">
        <v>140</v>
      </c>
      <c r="D86" s="137"/>
      <c r="E86" s="137"/>
      <c r="F86" s="137"/>
      <c r="G86" s="137"/>
      <c r="H86" s="137"/>
      <c r="I86" s="137"/>
      <c r="J86" s="87" t="n">
        <f aca="false">0.6*0.6*0.05*12</f>
        <v>0.216</v>
      </c>
      <c r="K86" s="145" t="s">
        <v>91</v>
      </c>
      <c r="L86" s="140"/>
      <c r="M86" s="140"/>
      <c r="N86" s="140"/>
      <c r="O86" s="140"/>
      <c r="P86" s="140"/>
      <c r="Q86" s="140"/>
      <c r="R86" s="140"/>
      <c r="S86" s="140"/>
      <c r="T86" s="148" t="n">
        <v>265.648148148148</v>
      </c>
      <c r="U86" s="114" t="n">
        <f aca="false">J86*T86</f>
        <v>57.38</v>
      </c>
      <c r="V86" s="148" t="n">
        <v>142.5</v>
      </c>
      <c r="W86" s="114" t="n">
        <f aca="false">(V86*J86)</f>
        <v>30.78</v>
      </c>
      <c r="X86" s="149" t="n">
        <f aca="false">ROUND(U86+W86,2)</f>
        <v>88.16</v>
      </c>
      <c r="Y86" s="116" t="n">
        <v>88.16</v>
      </c>
      <c r="Z86" s="116" t="n">
        <v>0</v>
      </c>
      <c r="AA86" s="94" t="n">
        <f aca="false">IF((Y86=Z86),0,(Y86-Z86))</f>
        <v>88.16</v>
      </c>
      <c r="AB86" s="143" t="str">
        <f aca="false">IF((X86=AA86),"OK",(X86-AA86))</f>
        <v>OK</v>
      </c>
      <c r="AC86" s="140" t="n">
        <v>272.93</v>
      </c>
      <c r="AD86" s="51"/>
      <c r="AE86" s="140" t="n">
        <v>146.4</v>
      </c>
      <c r="AF86" s="118"/>
      <c r="AG86" s="119" t="n">
        <f aca="false">AE86+AC86</f>
        <v>419.33</v>
      </c>
      <c r="AH86" s="120" t="n">
        <v>419.43</v>
      </c>
    </row>
    <row r="87" s="23" customFormat="true" ht="12.75" hidden="false" customHeight="false" outlineLevel="0" collapsed="false">
      <c r="A87" s="136" t="s">
        <v>196</v>
      </c>
      <c r="B87" s="137" t="s">
        <v>142</v>
      </c>
      <c r="C87" s="137" t="s">
        <v>143</v>
      </c>
      <c r="D87" s="137"/>
      <c r="E87" s="137"/>
      <c r="F87" s="137"/>
      <c r="G87" s="137"/>
      <c r="H87" s="137"/>
      <c r="I87" s="137"/>
      <c r="J87" s="87" t="n">
        <f aca="false">0.6*0.6*0.6*12</f>
        <v>2.592</v>
      </c>
      <c r="K87" s="145" t="s">
        <v>91</v>
      </c>
      <c r="L87" s="140"/>
      <c r="M87" s="140"/>
      <c r="N87" s="140"/>
      <c r="O87" s="140"/>
      <c r="P87" s="140"/>
      <c r="Q87" s="140"/>
      <c r="R87" s="140"/>
      <c r="S87" s="140"/>
      <c r="T87" s="114" t="n">
        <v>23.1635802469136</v>
      </c>
      <c r="U87" s="114" t="n">
        <f aca="false">J87*T87</f>
        <v>60.04</v>
      </c>
      <c r="V87" s="114" t="n">
        <v>72.9398148148148</v>
      </c>
      <c r="W87" s="114" t="n">
        <f aca="false">(V87*J87)</f>
        <v>189.06</v>
      </c>
      <c r="X87" s="115" t="n">
        <f aca="false">ROUND(U87+W87,2)</f>
        <v>249.1</v>
      </c>
      <c r="Y87" s="116" t="n">
        <v>249.1</v>
      </c>
      <c r="Z87" s="116" t="n">
        <v>0</v>
      </c>
      <c r="AA87" s="94" t="n">
        <f aca="false">IF((Y87=Z87),0,(Y87-Z87))</f>
        <v>249.1</v>
      </c>
      <c r="AB87" s="94" t="str">
        <f aca="false">IF((X87=AA87),"OK",(X87-AA87))</f>
        <v>OK</v>
      </c>
      <c r="AC87" s="140" t="n">
        <v>23.8</v>
      </c>
      <c r="AD87" s="51"/>
      <c r="AE87" s="140" t="n">
        <v>74.95</v>
      </c>
      <c r="AF87" s="118"/>
      <c r="AG87" s="119" t="n">
        <f aca="false">AE87+AC87</f>
        <v>98.75</v>
      </c>
      <c r="AH87" s="120" t="n">
        <v>2.12</v>
      </c>
    </row>
    <row r="88" s="23" customFormat="true" ht="12.75" hidden="false" customHeight="true" outlineLevel="0" collapsed="false">
      <c r="A88" s="136" t="s">
        <v>197</v>
      </c>
      <c r="B88" s="137" t="s">
        <v>89</v>
      </c>
      <c r="C88" s="138" t="s">
        <v>146</v>
      </c>
      <c r="D88" s="138"/>
      <c r="E88" s="138"/>
      <c r="F88" s="138"/>
      <c r="G88" s="138"/>
      <c r="H88" s="138"/>
      <c r="I88" s="138"/>
      <c r="J88" s="87" t="n">
        <f aca="false">0.6*0.6*0.6*12</f>
        <v>2.592</v>
      </c>
      <c r="K88" s="145" t="s">
        <v>91</v>
      </c>
      <c r="L88" s="146"/>
      <c r="M88" s="146"/>
      <c r="N88" s="146"/>
      <c r="O88" s="146"/>
      <c r="P88" s="146"/>
      <c r="Q88" s="146"/>
      <c r="R88" s="146"/>
      <c r="S88" s="146"/>
      <c r="T88" s="114" t="n">
        <v>293.090277777778</v>
      </c>
      <c r="U88" s="114" t="n">
        <f aca="false">J88*T88</f>
        <v>759.69</v>
      </c>
      <c r="V88" s="148" t="n">
        <v>22.554012345679</v>
      </c>
      <c r="W88" s="114" t="n">
        <f aca="false">(V88*J88)</f>
        <v>58.46</v>
      </c>
      <c r="X88" s="115" t="n">
        <f aca="false">ROUND(U88+W88,2)</f>
        <v>818.15</v>
      </c>
      <c r="Y88" s="116" t="n">
        <v>818.16</v>
      </c>
      <c r="Z88" s="116" t="n">
        <v>0</v>
      </c>
      <c r="AA88" s="94" t="n">
        <f aca="false">IF((Y88=Z88),0,(Y88-Z88))</f>
        <v>818.16</v>
      </c>
      <c r="AB88" s="94" t="n">
        <f aca="false">IF((X88=AA88),"OK",(X88-AA88))</f>
        <v>-0.00999999999999091</v>
      </c>
      <c r="AC88" s="150" t="n">
        <f aca="false">300.9+0.14+0.11</f>
        <v>301.15</v>
      </c>
      <c r="AD88" s="51"/>
      <c r="AE88" s="150" t="n">
        <v>23.18</v>
      </c>
      <c r="AF88" s="118"/>
      <c r="AG88" s="119" t="n">
        <f aca="false">AE88+AC88</f>
        <v>324.33</v>
      </c>
      <c r="AH88" s="120" t="n">
        <v>324.33</v>
      </c>
    </row>
    <row r="89" s="23" customFormat="true" ht="30" hidden="false" customHeight="true" outlineLevel="0" collapsed="false">
      <c r="A89" s="136" t="s">
        <v>198</v>
      </c>
      <c r="B89" s="137" t="s">
        <v>199</v>
      </c>
      <c r="C89" s="138" t="s">
        <v>200</v>
      </c>
      <c r="D89" s="138"/>
      <c r="E89" s="138"/>
      <c r="F89" s="138"/>
      <c r="G89" s="138"/>
      <c r="H89" s="138"/>
      <c r="I89" s="138"/>
      <c r="J89" s="145" t="n">
        <v>1</v>
      </c>
      <c r="K89" s="139" t="s">
        <v>132</v>
      </c>
      <c r="L89" s="140"/>
      <c r="M89" s="140"/>
      <c r="N89" s="140"/>
      <c r="O89" s="140"/>
      <c r="P89" s="140"/>
      <c r="Q89" s="140"/>
      <c r="R89" s="140"/>
      <c r="S89" s="140"/>
      <c r="T89" s="114" t="n">
        <v>336.87</v>
      </c>
      <c r="U89" s="114" t="n">
        <f aca="false">J89*T89</f>
        <v>336.87</v>
      </c>
      <c r="V89" s="114" t="n">
        <v>55.98</v>
      </c>
      <c r="W89" s="114" t="n">
        <f aca="false">(V89*J89)</f>
        <v>55.98</v>
      </c>
      <c r="X89" s="149" t="n">
        <f aca="false">ROUND(U89+W89,2)</f>
        <v>392.85</v>
      </c>
      <c r="Y89" s="116" t="n">
        <v>392.84</v>
      </c>
      <c r="Z89" s="116" t="n">
        <v>0</v>
      </c>
      <c r="AA89" s="94" t="n">
        <f aca="false">IF((Y89=Z89),0,(Y89-Z89))</f>
        <v>392.84</v>
      </c>
      <c r="AB89" s="143" t="n">
        <f aca="false">IF((X89=AA89),"OK",(X89-AA89))</f>
        <v>0.0100000000000477</v>
      </c>
      <c r="AC89" s="140" t="n">
        <f aca="false">345.89+0.24</f>
        <v>346.13</v>
      </c>
      <c r="AD89" s="51"/>
      <c r="AE89" s="140" t="n">
        <v>57.52</v>
      </c>
      <c r="AF89" s="118"/>
      <c r="AG89" s="119" t="n">
        <f aca="false">AE89+AC89</f>
        <v>403.65</v>
      </c>
      <c r="AH89" s="120" t="n">
        <v>403.65</v>
      </c>
    </row>
    <row r="90" s="23" customFormat="true" ht="20.1" hidden="false" customHeight="true" outlineLevel="0" collapsed="false">
      <c r="A90" s="136" t="s">
        <v>201</v>
      </c>
      <c r="B90" s="137" t="s">
        <v>202</v>
      </c>
      <c r="C90" s="138" t="s">
        <v>203</v>
      </c>
      <c r="D90" s="138"/>
      <c r="E90" s="138"/>
      <c r="F90" s="138"/>
      <c r="G90" s="138"/>
      <c r="H90" s="138"/>
      <c r="I90" s="138"/>
      <c r="J90" s="145" t="n">
        <v>1</v>
      </c>
      <c r="K90" s="139" t="s">
        <v>132</v>
      </c>
      <c r="L90" s="140"/>
      <c r="M90" s="140"/>
      <c r="N90" s="140"/>
      <c r="O90" s="140"/>
      <c r="P90" s="140"/>
      <c r="Q90" s="140"/>
      <c r="R90" s="140"/>
      <c r="S90" s="140"/>
      <c r="T90" s="114" t="n">
        <v>8.91</v>
      </c>
      <c r="U90" s="114" t="n">
        <f aca="false">J90*T90</f>
        <v>8.91</v>
      </c>
      <c r="V90" s="114" t="n">
        <v>0.77</v>
      </c>
      <c r="W90" s="114" t="n">
        <f aca="false">(V90*J90)</f>
        <v>0.77</v>
      </c>
      <c r="X90" s="115" t="n">
        <f aca="false">ROUND(U90+W90,2)</f>
        <v>9.68</v>
      </c>
      <c r="Y90" s="116" t="n">
        <v>9.68</v>
      </c>
      <c r="Z90" s="116" t="n">
        <v>0</v>
      </c>
      <c r="AA90" s="94" t="n">
        <f aca="false">IF((Y90=Z90),0,(Y90-Z90))</f>
        <v>9.68</v>
      </c>
      <c r="AB90" s="94" t="str">
        <f aca="false">IF((X90=AA90),"OK",(X90-AA90))</f>
        <v>OK</v>
      </c>
      <c r="AC90" s="140" t="n">
        <v>9.15</v>
      </c>
      <c r="AD90" s="51"/>
      <c r="AE90" s="140" t="n">
        <v>0.79</v>
      </c>
      <c r="AF90" s="118"/>
      <c r="AG90" s="119" t="n">
        <f aca="false">AE90+AC90</f>
        <v>9.94</v>
      </c>
      <c r="AH90" s="120" t="n">
        <v>9.94</v>
      </c>
    </row>
    <row r="91" s="23" customFormat="true" ht="20.1" hidden="false" customHeight="true" outlineLevel="0" collapsed="false">
      <c r="A91" s="136" t="s">
        <v>204</v>
      </c>
      <c r="B91" s="137" t="s">
        <v>205</v>
      </c>
      <c r="C91" s="138" t="s">
        <v>206</v>
      </c>
      <c r="D91" s="138"/>
      <c r="E91" s="138"/>
      <c r="F91" s="138"/>
      <c r="G91" s="138"/>
      <c r="H91" s="138"/>
      <c r="I91" s="138"/>
      <c r="J91" s="145" t="n">
        <v>2</v>
      </c>
      <c r="K91" s="139" t="s">
        <v>132</v>
      </c>
      <c r="L91" s="140"/>
      <c r="M91" s="140"/>
      <c r="N91" s="140"/>
      <c r="O91" s="140"/>
      <c r="P91" s="140"/>
      <c r="Q91" s="140"/>
      <c r="R91" s="140"/>
      <c r="S91" s="140"/>
      <c r="T91" s="114" t="n">
        <v>8.98</v>
      </c>
      <c r="U91" s="114" t="n">
        <f aca="false">J91*T91</f>
        <v>17.96</v>
      </c>
      <c r="V91" s="114" t="n">
        <v>1.07</v>
      </c>
      <c r="W91" s="114" t="n">
        <f aca="false">(V91*J91)</f>
        <v>2.14</v>
      </c>
      <c r="X91" s="115" t="n">
        <f aca="false">ROUND(U91+W91,2)</f>
        <v>20.1</v>
      </c>
      <c r="Y91" s="116" t="n">
        <v>20.1</v>
      </c>
      <c r="Z91" s="116" t="n">
        <v>0</v>
      </c>
      <c r="AA91" s="94" t="n">
        <f aca="false">IF((Y91=Z91),0,(Y91-Z91))</f>
        <v>20.1</v>
      </c>
      <c r="AB91" s="94" t="str">
        <f aca="false">IF((X91=AA91),"OK",(X91-AA91))</f>
        <v>OK</v>
      </c>
      <c r="AC91" s="140" t="n">
        <v>9.23</v>
      </c>
      <c r="AD91" s="51"/>
      <c r="AE91" s="140" t="n">
        <v>1.1</v>
      </c>
      <c r="AF91" s="118"/>
      <c r="AG91" s="119" t="n">
        <f aca="false">AE91+AC91</f>
        <v>10.33</v>
      </c>
      <c r="AH91" s="120" t="n">
        <v>10.33</v>
      </c>
    </row>
    <row r="92" s="23" customFormat="true" ht="20.1" hidden="false" customHeight="true" outlineLevel="0" collapsed="false">
      <c r="A92" s="136" t="s">
        <v>207</v>
      </c>
      <c r="B92" s="137" t="s">
        <v>208</v>
      </c>
      <c r="C92" s="138" t="s">
        <v>209</v>
      </c>
      <c r="D92" s="138"/>
      <c r="E92" s="138"/>
      <c r="F92" s="138"/>
      <c r="G92" s="138"/>
      <c r="H92" s="138"/>
      <c r="I92" s="138"/>
      <c r="J92" s="145" t="n">
        <v>5</v>
      </c>
      <c r="K92" s="139" t="s">
        <v>132</v>
      </c>
      <c r="L92" s="140"/>
      <c r="M92" s="140"/>
      <c r="N92" s="140"/>
      <c r="O92" s="140"/>
      <c r="P92" s="140"/>
      <c r="Q92" s="140"/>
      <c r="R92" s="140"/>
      <c r="S92" s="140"/>
      <c r="T92" s="114" t="n">
        <v>9.276</v>
      </c>
      <c r="U92" s="114" t="n">
        <f aca="false">J92*T92</f>
        <v>46.38</v>
      </c>
      <c r="V92" s="114" t="n">
        <v>1.47</v>
      </c>
      <c r="W92" s="114" t="n">
        <f aca="false">(V92*J92)</f>
        <v>7.35</v>
      </c>
      <c r="X92" s="115" t="n">
        <f aca="false">ROUND(U92+W92,2)</f>
        <v>53.73</v>
      </c>
      <c r="Y92" s="116" t="n">
        <v>53.73</v>
      </c>
      <c r="Z92" s="116" t="n">
        <v>0</v>
      </c>
      <c r="AA92" s="94" t="n">
        <f aca="false">IF((Y92=Z92),0,(Y92-Z92))</f>
        <v>53.73</v>
      </c>
      <c r="AB92" s="94" t="str">
        <f aca="false">IF((X92=AA92),"OK",(X92-AA92))</f>
        <v>OK</v>
      </c>
      <c r="AC92" s="140" t="n">
        <v>9.53</v>
      </c>
      <c r="AD92" s="51"/>
      <c r="AE92" s="140" t="n">
        <v>1.51</v>
      </c>
      <c r="AF92" s="118"/>
      <c r="AG92" s="119" t="n">
        <f aca="false">AE92+AC92</f>
        <v>11.04</v>
      </c>
      <c r="AH92" s="120" t="n">
        <v>11.04</v>
      </c>
    </row>
    <row r="93" s="23" customFormat="true" ht="20.1" hidden="false" customHeight="true" outlineLevel="0" collapsed="false">
      <c r="A93" s="136" t="s">
        <v>210</v>
      </c>
      <c r="B93" s="137" t="s">
        <v>211</v>
      </c>
      <c r="C93" s="138" t="s">
        <v>212</v>
      </c>
      <c r="D93" s="138"/>
      <c r="E93" s="138"/>
      <c r="F93" s="138"/>
      <c r="G93" s="138"/>
      <c r="H93" s="138"/>
      <c r="I93" s="138"/>
      <c r="J93" s="145" t="n">
        <v>1</v>
      </c>
      <c r="K93" s="139" t="s">
        <v>132</v>
      </c>
      <c r="L93" s="140"/>
      <c r="M93" s="140"/>
      <c r="N93" s="140"/>
      <c r="O93" s="140"/>
      <c r="P93" s="140"/>
      <c r="Q93" s="140"/>
      <c r="R93" s="140"/>
      <c r="S93" s="140"/>
      <c r="T93" s="114" t="n">
        <v>13.87</v>
      </c>
      <c r="U93" s="114" t="n">
        <f aca="false">J93*T93</f>
        <v>13.87</v>
      </c>
      <c r="V93" s="114" t="n">
        <v>3.04</v>
      </c>
      <c r="W93" s="114" t="n">
        <f aca="false">(V93*J93)</f>
        <v>3.04</v>
      </c>
      <c r="X93" s="115" t="n">
        <f aca="false">ROUND(U93+W93,2)</f>
        <v>16.91</v>
      </c>
      <c r="Y93" s="116" t="n">
        <v>16.91</v>
      </c>
      <c r="Z93" s="116" t="n">
        <v>0</v>
      </c>
      <c r="AA93" s="94" t="n">
        <f aca="false">IF((Y93=Z93),0,(Y93-Z93))</f>
        <v>16.91</v>
      </c>
      <c r="AB93" s="94" t="str">
        <f aca="false">IF((X93=AA93),"OK",(X93-AA93))</f>
        <v>OK</v>
      </c>
      <c r="AC93" s="140" t="n">
        <v>14.25</v>
      </c>
      <c r="AD93" s="51"/>
      <c r="AE93" s="140" t="n">
        <v>3.12</v>
      </c>
      <c r="AF93" s="118"/>
      <c r="AG93" s="119" t="n">
        <f aca="false">AE93+AC93</f>
        <v>17.37</v>
      </c>
      <c r="AH93" s="120" t="n">
        <v>17.37</v>
      </c>
    </row>
    <row r="94" s="23" customFormat="true" ht="20.1" hidden="false" customHeight="true" outlineLevel="0" collapsed="false">
      <c r="A94" s="136" t="s">
        <v>213</v>
      </c>
      <c r="B94" s="137" t="s">
        <v>214</v>
      </c>
      <c r="C94" s="138" t="s">
        <v>215</v>
      </c>
      <c r="D94" s="138"/>
      <c r="E94" s="138"/>
      <c r="F94" s="138"/>
      <c r="G94" s="138"/>
      <c r="H94" s="138"/>
      <c r="I94" s="138"/>
      <c r="J94" s="145" t="n">
        <v>2</v>
      </c>
      <c r="K94" s="139" t="s">
        <v>132</v>
      </c>
      <c r="L94" s="140"/>
      <c r="M94" s="140"/>
      <c r="N94" s="140"/>
      <c r="O94" s="140"/>
      <c r="P94" s="140"/>
      <c r="Q94" s="140"/>
      <c r="R94" s="140"/>
      <c r="S94" s="140"/>
      <c r="T94" s="114" t="n">
        <v>14.405</v>
      </c>
      <c r="U94" s="114" t="n">
        <f aca="false">J94*T94</f>
        <v>28.81</v>
      </c>
      <c r="V94" s="148" t="n">
        <v>4.275</v>
      </c>
      <c r="W94" s="114" t="n">
        <f aca="false">(V94*J94)</f>
        <v>8.55</v>
      </c>
      <c r="X94" s="115" t="n">
        <f aca="false">ROUND(U94+W94,2)</f>
        <v>37.36</v>
      </c>
      <c r="Y94" s="116" t="n">
        <v>37.36</v>
      </c>
      <c r="Z94" s="116" t="n">
        <v>0</v>
      </c>
      <c r="AA94" s="94" t="n">
        <f aca="false">IF((Y94=Z94),0,(Y94-Z94))</f>
        <v>37.36</v>
      </c>
      <c r="AB94" s="94" t="str">
        <f aca="false">IF((X94=AA94),"OK",(X94-AA94))</f>
        <v>OK</v>
      </c>
      <c r="AC94" s="140" t="n">
        <v>14.8</v>
      </c>
      <c r="AD94" s="51"/>
      <c r="AE94" s="140" t="n">
        <v>4.39</v>
      </c>
      <c r="AF94" s="118"/>
      <c r="AG94" s="119" t="n">
        <f aca="false">AE94+AC94</f>
        <v>19.19</v>
      </c>
      <c r="AH94" s="120" t="n">
        <v>19.19</v>
      </c>
    </row>
    <row r="95" s="23" customFormat="true" ht="20.1" hidden="false" customHeight="true" outlineLevel="0" collapsed="false">
      <c r="A95" s="136" t="s">
        <v>216</v>
      </c>
      <c r="B95" s="137" t="s">
        <v>217</v>
      </c>
      <c r="C95" s="138" t="s">
        <v>218</v>
      </c>
      <c r="D95" s="138"/>
      <c r="E95" s="138"/>
      <c r="F95" s="138"/>
      <c r="G95" s="138"/>
      <c r="H95" s="138"/>
      <c r="I95" s="138"/>
      <c r="J95" s="145" t="n">
        <v>85</v>
      </c>
      <c r="K95" s="139" t="s">
        <v>159</v>
      </c>
      <c r="L95" s="140"/>
      <c r="M95" s="140"/>
      <c r="N95" s="140"/>
      <c r="O95" s="140"/>
      <c r="P95" s="140"/>
      <c r="Q95" s="140"/>
      <c r="R95" s="140"/>
      <c r="S95" s="140"/>
      <c r="T95" s="114" t="n">
        <v>1.05470588235294</v>
      </c>
      <c r="U95" s="114" t="n">
        <f aca="false">J95*T95</f>
        <v>89.65</v>
      </c>
      <c r="V95" s="114" t="n">
        <v>0.543294117647059</v>
      </c>
      <c r="W95" s="114" t="n">
        <f aca="false">(V95*J95)</f>
        <v>46.18</v>
      </c>
      <c r="X95" s="115" t="n">
        <f aca="false">ROUND(U95+W95,2)</f>
        <v>135.83</v>
      </c>
      <c r="Y95" s="116" t="n">
        <v>135.83</v>
      </c>
      <c r="Z95" s="116" t="n">
        <v>0</v>
      </c>
      <c r="AA95" s="94" t="n">
        <f aca="false">IF((Y95=Z95),0,(Y95-Z95))</f>
        <v>135.83</v>
      </c>
      <c r="AB95" s="94" t="str">
        <f aca="false">IF((X95=AA95),"OK",(X95-AA95))</f>
        <v>OK</v>
      </c>
      <c r="AC95" s="140" t="n">
        <v>1.08</v>
      </c>
      <c r="AD95" s="51"/>
      <c r="AE95" s="140" t="n">
        <v>0.56</v>
      </c>
      <c r="AF95" s="118"/>
      <c r="AG95" s="119" t="n">
        <f aca="false">AE95+AC95</f>
        <v>1.64</v>
      </c>
      <c r="AH95" s="120" t="n">
        <v>1.64</v>
      </c>
    </row>
    <row r="96" s="23" customFormat="true" ht="20.1" hidden="false" customHeight="true" outlineLevel="0" collapsed="false">
      <c r="A96" s="136" t="s">
        <v>219</v>
      </c>
      <c r="B96" s="137" t="s">
        <v>220</v>
      </c>
      <c r="C96" s="138" t="s">
        <v>221</v>
      </c>
      <c r="D96" s="138"/>
      <c r="E96" s="138"/>
      <c r="F96" s="138"/>
      <c r="G96" s="138"/>
      <c r="H96" s="138"/>
      <c r="I96" s="138"/>
      <c r="J96" s="145" t="n">
        <v>158.7</v>
      </c>
      <c r="K96" s="139" t="s">
        <v>159</v>
      </c>
      <c r="L96" s="140"/>
      <c r="M96" s="140"/>
      <c r="N96" s="140"/>
      <c r="O96" s="140"/>
      <c r="P96" s="140"/>
      <c r="Q96" s="140"/>
      <c r="R96" s="140"/>
      <c r="S96" s="140"/>
      <c r="T96" s="114" t="n">
        <v>1.68588531821046</v>
      </c>
      <c r="U96" s="114" t="n">
        <f aca="false">J96*T96</f>
        <v>267.55</v>
      </c>
      <c r="V96" s="114" t="n">
        <v>0.679143037177064</v>
      </c>
      <c r="W96" s="114" t="n">
        <f aca="false">(V96*J96)</f>
        <v>107.78</v>
      </c>
      <c r="X96" s="115" t="n">
        <f aca="false">ROUND(U96+W96,2)</f>
        <v>375.33</v>
      </c>
      <c r="Y96" s="116" t="n">
        <v>375.33</v>
      </c>
      <c r="Z96" s="116" t="n">
        <v>0</v>
      </c>
      <c r="AA96" s="94" t="n">
        <f aca="false">IF((Y96=Z96),0,(Y96-Z96))</f>
        <v>375.33</v>
      </c>
      <c r="AB96" s="94" t="str">
        <f aca="false">IF((X96=AA96),"OK",(X96-AA96))</f>
        <v>OK</v>
      </c>
      <c r="AC96" s="140" t="n">
        <v>1.73</v>
      </c>
      <c r="AD96" s="51"/>
      <c r="AE96" s="140" t="n">
        <v>0.7</v>
      </c>
      <c r="AF96" s="118"/>
      <c r="AG96" s="119" t="n">
        <f aca="false">AE96+AC96</f>
        <v>2.43</v>
      </c>
      <c r="AH96" s="120" t="n">
        <v>2.43</v>
      </c>
    </row>
    <row r="97" s="23" customFormat="true" ht="20.1" hidden="false" customHeight="true" outlineLevel="0" collapsed="false">
      <c r="A97" s="136" t="s">
        <v>222</v>
      </c>
      <c r="B97" s="137" t="s">
        <v>223</v>
      </c>
      <c r="C97" s="138" t="s">
        <v>224</v>
      </c>
      <c r="D97" s="138"/>
      <c r="E97" s="138"/>
      <c r="F97" s="138"/>
      <c r="G97" s="138"/>
      <c r="H97" s="138"/>
      <c r="I97" s="138"/>
      <c r="J97" s="145" t="n">
        <f aca="false">35+1714.22-70</f>
        <v>1679.22</v>
      </c>
      <c r="K97" s="139" t="s">
        <v>159</v>
      </c>
      <c r="L97" s="140"/>
      <c r="M97" s="140"/>
      <c r="N97" s="140"/>
      <c r="O97" s="140"/>
      <c r="P97" s="140"/>
      <c r="Q97" s="140"/>
      <c r="R97" s="140"/>
      <c r="S97" s="140"/>
      <c r="T97" s="114" t="n">
        <v>2.90836221579066</v>
      </c>
      <c r="U97" s="114" t="n">
        <f aca="false">J97*T97</f>
        <v>4883.78</v>
      </c>
      <c r="V97" s="114" t="n">
        <v>0.902871571324782</v>
      </c>
      <c r="W97" s="114" t="n">
        <f aca="false">(V97*J97)</f>
        <v>1516.12</v>
      </c>
      <c r="X97" s="149" t="n">
        <f aca="false">ROUND(U97+W97,2)</f>
        <v>6399.9</v>
      </c>
      <c r="Y97" s="116" t="n">
        <v>6399.89</v>
      </c>
      <c r="Z97" s="116" t="n">
        <v>0</v>
      </c>
      <c r="AA97" s="94" t="n">
        <f aca="false">IF((Y97=Z97),0,(Y97-Z97))</f>
        <v>6399.89</v>
      </c>
      <c r="AB97" s="143" t="n">
        <f aca="false">IF((X97=AA97),"OK",(X97-AA97))</f>
        <v>0.00999999999930878</v>
      </c>
      <c r="AC97" s="140" t="n">
        <v>2.99</v>
      </c>
      <c r="AD97" s="51"/>
      <c r="AE97" s="140" t="n">
        <v>0.93</v>
      </c>
      <c r="AF97" s="118"/>
      <c r="AG97" s="119" t="n">
        <f aca="false">AE97+AC97</f>
        <v>3.92</v>
      </c>
      <c r="AH97" s="120" t="n">
        <v>3.92</v>
      </c>
    </row>
    <row r="98" s="23" customFormat="true" ht="20.1" hidden="false" customHeight="true" outlineLevel="0" collapsed="false">
      <c r="A98" s="136" t="s">
        <v>225</v>
      </c>
      <c r="B98" s="137" t="s">
        <v>226</v>
      </c>
      <c r="C98" s="138" t="s">
        <v>227</v>
      </c>
      <c r="D98" s="138"/>
      <c r="E98" s="138"/>
      <c r="F98" s="138"/>
      <c r="G98" s="138"/>
      <c r="H98" s="138"/>
      <c r="I98" s="138"/>
      <c r="J98" s="145" t="n">
        <v>21</v>
      </c>
      <c r="K98" s="139" t="s">
        <v>159</v>
      </c>
      <c r="L98" s="140"/>
      <c r="M98" s="140"/>
      <c r="N98" s="140"/>
      <c r="O98" s="140"/>
      <c r="P98" s="140"/>
      <c r="Q98" s="140"/>
      <c r="R98" s="140"/>
      <c r="S98" s="140"/>
      <c r="T98" s="114" t="n">
        <v>10.4990476190476</v>
      </c>
      <c r="U98" s="114" t="n">
        <f aca="false">J98*T98</f>
        <v>220.48</v>
      </c>
      <c r="V98" s="114" t="n">
        <v>2.59666666666667</v>
      </c>
      <c r="W98" s="114" t="n">
        <f aca="false">(V98*J98)</f>
        <v>54.53</v>
      </c>
      <c r="X98" s="115" t="n">
        <f aca="false">ROUND(U98+W98,2)</f>
        <v>275.01</v>
      </c>
      <c r="Y98" s="116" t="n">
        <v>275.01</v>
      </c>
      <c r="Z98" s="116" t="n">
        <v>0</v>
      </c>
      <c r="AA98" s="94" t="n">
        <f aca="false">IF((Y98=Z98),0,(Y98-Z98))</f>
        <v>275.01</v>
      </c>
      <c r="AB98" s="94" t="str">
        <f aca="false">IF((X98=AA98),"OK",(X98-AA98))</f>
        <v>OK</v>
      </c>
      <c r="AC98" s="140" t="n">
        <v>10.79</v>
      </c>
      <c r="AD98" s="51"/>
      <c r="AE98" s="140" t="n">
        <v>2.67</v>
      </c>
      <c r="AF98" s="118"/>
      <c r="AG98" s="119" t="n">
        <f aca="false">AE98+AC98</f>
        <v>13.46</v>
      </c>
      <c r="AH98" s="120" t="n">
        <v>13.46</v>
      </c>
    </row>
    <row r="99" s="23" customFormat="true" ht="12.75" hidden="false" customHeight="true" outlineLevel="0" collapsed="false">
      <c r="A99" s="136" t="s">
        <v>228</v>
      </c>
      <c r="B99" s="137" t="s">
        <v>229</v>
      </c>
      <c r="C99" s="138" t="s">
        <v>230</v>
      </c>
      <c r="D99" s="138"/>
      <c r="E99" s="138"/>
      <c r="F99" s="138"/>
      <c r="G99" s="138"/>
      <c r="H99" s="138"/>
      <c r="I99" s="138"/>
      <c r="J99" s="145" t="n">
        <v>15</v>
      </c>
      <c r="K99" s="139" t="s">
        <v>132</v>
      </c>
      <c r="L99" s="140"/>
      <c r="M99" s="140"/>
      <c r="N99" s="140"/>
      <c r="O99" s="140"/>
      <c r="P99" s="140"/>
      <c r="Q99" s="140"/>
      <c r="R99" s="140"/>
      <c r="S99" s="140"/>
      <c r="T99" s="114" t="n">
        <v>68.1786666666667</v>
      </c>
      <c r="U99" s="114" t="n">
        <f aca="false">J99*T99</f>
        <v>1022.68</v>
      </c>
      <c r="V99" s="114" t="n">
        <v>67.4753333333333</v>
      </c>
      <c r="W99" s="114" t="n">
        <f aca="false">(V99*J99)</f>
        <v>1012.13</v>
      </c>
      <c r="X99" s="115" t="n">
        <f aca="false">ROUND(U99+W99,2)</f>
        <v>2034.81</v>
      </c>
      <c r="Y99" s="116" t="n">
        <v>2034.81</v>
      </c>
      <c r="Z99" s="116" t="n">
        <v>0</v>
      </c>
      <c r="AA99" s="94" t="n">
        <f aca="false">IF((Y99=Z99),0,(Y99-Z99))</f>
        <v>2034.81</v>
      </c>
      <c r="AB99" s="94" t="str">
        <f aca="false">IF((X99=AA99),"OK",(X99-AA99))</f>
        <v>OK</v>
      </c>
      <c r="AC99" s="140" t="n">
        <f aca="false">69.76+0.29</f>
        <v>70.05</v>
      </c>
      <c r="AD99" s="51"/>
      <c r="AE99" s="140" t="n">
        <v>69.33</v>
      </c>
      <c r="AF99" s="118"/>
      <c r="AG99" s="119" t="n">
        <f aca="false">AE99+AC99</f>
        <v>139.38</v>
      </c>
      <c r="AH99" s="120" t="n">
        <v>139.38</v>
      </c>
    </row>
    <row r="100" s="23" customFormat="true" ht="12.75" hidden="false" customHeight="true" outlineLevel="0" collapsed="false">
      <c r="A100" s="136" t="s">
        <v>231</v>
      </c>
      <c r="B100" s="137" t="s">
        <v>232</v>
      </c>
      <c r="C100" s="138" t="s">
        <v>233</v>
      </c>
      <c r="D100" s="138"/>
      <c r="E100" s="138"/>
      <c r="F100" s="138"/>
      <c r="G100" s="138"/>
      <c r="H100" s="138"/>
      <c r="I100" s="138"/>
      <c r="J100" s="145" t="n">
        <v>1</v>
      </c>
      <c r="K100" s="139" t="s">
        <v>132</v>
      </c>
      <c r="L100" s="140"/>
      <c r="M100" s="140"/>
      <c r="N100" s="140"/>
      <c r="O100" s="140"/>
      <c r="P100" s="140"/>
      <c r="Q100" s="140"/>
      <c r="R100" s="140"/>
      <c r="S100" s="140"/>
      <c r="T100" s="114" t="n">
        <v>5.67</v>
      </c>
      <c r="U100" s="114" t="n">
        <f aca="false">J100*T100</f>
        <v>5.67</v>
      </c>
      <c r="V100" s="114" t="n">
        <v>35.74</v>
      </c>
      <c r="W100" s="114" t="n">
        <f aca="false">(V100*J100)</f>
        <v>35.74</v>
      </c>
      <c r="X100" s="115" t="n">
        <f aca="false">ROUND(U100+W100,2)</f>
        <v>41.41</v>
      </c>
      <c r="Y100" s="116" t="n">
        <v>41.41</v>
      </c>
      <c r="Z100" s="116" t="n">
        <v>0</v>
      </c>
      <c r="AA100" s="94" t="n">
        <f aca="false">IF((Y100=Z100),0,(Y100-Z100))</f>
        <v>41.41</v>
      </c>
      <c r="AB100" s="94" t="str">
        <f aca="false">IF((X100=AA100),"OK",(X100-AA100))</f>
        <v>OK</v>
      </c>
      <c r="AC100" s="140" t="n">
        <v>5.83</v>
      </c>
      <c r="AD100" s="51"/>
      <c r="AE100" s="140" t="n">
        <v>36.72</v>
      </c>
      <c r="AF100" s="118"/>
      <c r="AG100" s="119" t="n">
        <f aca="false">AE100+AC100</f>
        <v>42.55</v>
      </c>
      <c r="AH100" s="120" t="n">
        <v>42.55</v>
      </c>
    </row>
    <row r="101" s="23" customFormat="true" ht="20.1" hidden="false" customHeight="true" outlineLevel="0" collapsed="false">
      <c r="A101" s="136" t="s">
        <v>234</v>
      </c>
      <c r="B101" s="137" t="s">
        <v>235</v>
      </c>
      <c r="C101" s="138" t="s">
        <v>236</v>
      </c>
      <c r="D101" s="138"/>
      <c r="E101" s="138"/>
      <c r="F101" s="138"/>
      <c r="G101" s="138"/>
      <c r="H101" s="138"/>
      <c r="I101" s="138"/>
      <c r="J101" s="145" t="n">
        <v>20</v>
      </c>
      <c r="K101" s="139" t="s">
        <v>132</v>
      </c>
      <c r="L101" s="140"/>
      <c r="M101" s="140"/>
      <c r="N101" s="140"/>
      <c r="O101" s="140"/>
      <c r="P101" s="140"/>
      <c r="Q101" s="140"/>
      <c r="R101" s="140"/>
      <c r="S101" s="140"/>
      <c r="T101" s="114" t="n">
        <v>17.3225</v>
      </c>
      <c r="U101" s="114" t="n">
        <f aca="false">J101*T101</f>
        <v>346.45</v>
      </c>
      <c r="V101" s="114" t="n">
        <v>8.2135</v>
      </c>
      <c r="W101" s="114" t="n">
        <f aca="false">(V101*J101)</f>
        <v>164.27</v>
      </c>
      <c r="X101" s="115" t="n">
        <f aca="false">ROUND(U101+W101,2)</f>
        <v>510.72</v>
      </c>
      <c r="Y101" s="116" t="n">
        <v>510.72</v>
      </c>
      <c r="Z101" s="116" t="n">
        <v>0</v>
      </c>
      <c r="AA101" s="94" t="n">
        <f aca="false">IF((Y101=Z101),0,(Y101-Z101))</f>
        <v>510.72</v>
      </c>
      <c r="AB101" s="94" t="str">
        <f aca="false">IF((X101=AA101),"OK",(X101-AA101))</f>
        <v>OK</v>
      </c>
      <c r="AC101" s="140" t="n">
        <f aca="false">17.78+0.02</f>
        <v>17.8</v>
      </c>
      <c r="AD101" s="51"/>
      <c r="AE101" s="140" t="n">
        <v>8.44</v>
      </c>
      <c r="AF101" s="118"/>
      <c r="AG101" s="119" t="n">
        <f aca="false">AE101+AC101</f>
        <v>26.24</v>
      </c>
      <c r="AH101" s="120" t="n">
        <v>26.24</v>
      </c>
    </row>
    <row r="102" s="166" customFormat="true" ht="12.75" hidden="false" customHeight="true" outlineLevel="0" collapsed="false">
      <c r="A102" s="136" t="s">
        <v>237</v>
      </c>
      <c r="B102" s="157" t="s">
        <v>127</v>
      </c>
      <c r="C102" s="158" t="s">
        <v>238</v>
      </c>
      <c r="D102" s="158"/>
      <c r="E102" s="158"/>
      <c r="F102" s="158"/>
      <c r="G102" s="158"/>
      <c r="H102" s="158"/>
      <c r="I102" s="158"/>
      <c r="J102" s="160" t="n">
        <v>24</v>
      </c>
      <c r="K102" s="188" t="s">
        <v>132</v>
      </c>
      <c r="L102" s="168"/>
      <c r="M102" s="168"/>
      <c r="N102" s="168"/>
      <c r="O102" s="168"/>
      <c r="P102" s="168"/>
      <c r="Q102" s="168"/>
      <c r="R102" s="168"/>
      <c r="S102" s="168"/>
      <c r="T102" s="114" t="n">
        <v>447.44</v>
      </c>
      <c r="U102" s="114" t="n">
        <f aca="false">J102*T102</f>
        <v>10738.56</v>
      </c>
      <c r="V102" s="114" t="n">
        <v>111.86125</v>
      </c>
      <c r="W102" s="148" t="n">
        <f aca="false">(V102*J102)</f>
        <v>2684.67</v>
      </c>
      <c r="X102" s="149" t="n">
        <f aca="false">ROUND(U102+W102,2)</f>
        <v>13423.23</v>
      </c>
      <c r="Y102" s="116" t="n">
        <v>13423.2</v>
      </c>
      <c r="Z102" s="116" t="n">
        <v>0</v>
      </c>
      <c r="AA102" s="94" t="n">
        <f aca="false">IF((Y102=Z102),0,(Y102-Z102))</f>
        <v>13423.2</v>
      </c>
      <c r="AB102" s="143" t="n">
        <f aca="false">IF((X102=AA102),"OK",(X102-AA102))</f>
        <v>0.0299999999988358</v>
      </c>
      <c r="AC102" s="168" t="n">
        <f aca="false">700*0.8</f>
        <v>560</v>
      </c>
      <c r="AD102" s="162"/>
      <c r="AE102" s="168" t="n">
        <f aca="false">700*0.2</f>
        <v>140</v>
      </c>
      <c r="AF102" s="163"/>
      <c r="AG102" s="164" t="n">
        <v>700</v>
      </c>
      <c r="AH102" s="165"/>
    </row>
    <row r="103" s="23" customFormat="true" ht="20.1" hidden="false" customHeight="true" outlineLevel="0" collapsed="false">
      <c r="A103" s="136" t="s">
        <v>239</v>
      </c>
      <c r="B103" s="137" t="s">
        <v>240</v>
      </c>
      <c r="C103" s="138" t="s">
        <v>241</v>
      </c>
      <c r="D103" s="138"/>
      <c r="E103" s="138"/>
      <c r="F103" s="138"/>
      <c r="G103" s="138"/>
      <c r="H103" s="138"/>
      <c r="I103" s="138"/>
      <c r="J103" s="145" t="n">
        <v>58</v>
      </c>
      <c r="K103" s="139" t="s">
        <v>159</v>
      </c>
      <c r="L103" s="140"/>
      <c r="M103" s="140"/>
      <c r="N103" s="140"/>
      <c r="O103" s="140"/>
      <c r="P103" s="140"/>
      <c r="Q103" s="140"/>
      <c r="R103" s="140"/>
      <c r="S103" s="140"/>
      <c r="T103" s="114" t="n">
        <v>2.67672413793103</v>
      </c>
      <c r="U103" s="114" t="n">
        <f aca="false">J103*T103</f>
        <v>155.25</v>
      </c>
      <c r="V103" s="114" t="n">
        <v>2.53275862068965</v>
      </c>
      <c r="W103" s="114" t="n">
        <f aca="false">(V103*J103)</f>
        <v>146.9</v>
      </c>
      <c r="X103" s="115" t="n">
        <f aca="false">ROUND(U103+W103,2)</f>
        <v>302.15</v>
      </c>
      <c r="Y103" s="116" t="n">
        <v>302.15</v>
      </c>
      <c r="Z103" s="116" t="n">
        <v>0</v>
      </c>
      <c r="AA103" s="94" t="n">
        <f aca="false">IF((Y103=Z103),0,(Y103-Z103))</f>
        <v>302.15</v>
      </c>
      <c r="AB103" s="94" t="str">
        <f aca="false">IF((X103=AA103),"OK",(X103-AA103))</f>
        <v>OK</v>
      </c>
      <c r="AC103" s="140" t="n">
        <v>2.75</v>
      </c>
      <c r="AD103" s="51"/>
      <c r="AE103" s="140" t="n">
        <v>2.6</v>
      </c>
      <c r="AF103" s="118"/>
      <c r="AG103" s="119" t="n">
        <f aca="false">AE103+AC103</f>
        <v>5.35</v>
      </c>
      <c r="AH103" s="120" t="n">
        <v>5.35</v>
      </c>
    </row>
    <row r="104" s="23" customFormat="true" ht="12.75" hidden="false" customHeight="true" outlineLevel="0" collapsed="false">
      <c r="A104" s="136" t="s">
        <v>242</v>
      </c>
      <c r="B104" s="137" t="s">
        <v>243</v>
      </c>
      <c r="C104" s="138" t="s">
        <v>244</v>
      </c>
      <c r="D104" s="138"/>
      <c r="E104" s="138"/>
      <c r="F104" s="138"/>
      <c r="G104" s="138"/>
      <c r="H104" s="138"/>
      <c r="I104" s="138"/>
      <c r="J104" s="145" t="n">
        <v>497.42</v>
      </c>
      <c r="K104" s="139" t="s">
        <v>159</v>
      </c>
      <c r="L104" s="140"/>
      <c r="M104" s="140"/>
      <c r="N104" s="140"/>
      <c r="O104" s="140"/>
      <c r="P104" s="140"/>
      <c r="Q104" s="140"/>
      <c r="R104" s="140"/>
      <c r="S104" s="140"/>
      <c r="T104" s="114" t="n">
        <v>7.48663101604278</v>
      </c>
      <c r="U104" s="114" t="n">
        <f aca="false">J104*T104</f>
        <v>3724</v>
      </c>
      <c r="V104" s="114" t="n">
        <v>2.54081058260625</v>
      </c>
      <c r="W104" s="114" t="n">
        <f aca="false">(V104*J104)</f>
        <v>1263.85</v>
      </c>
      <c r="X104" s="115" t="n">
        <f aca="false">ROUND(U104+W104,2)</f>
        <v>4987.85</v>
      </c>
      <c r="Y104" s="116" t="n">
        <v>4987.85</v>
      </c>
      <c r="Z104" s="116" t="n">
        <v>0</v>
      </c>
      <c r="AA104" s="94" t="n">
        <f aca="false">IF((Y104=Z104),0,(Y104-Z104))</f>
        <v>4987.85</v>
      </c>
      <c r="AB104" s="94" t="str">
        <f aca="false">IF((X104=AA104),"OK",(X104-AA104))</f>
        <v>OK</v>
      </c>
      <c r="AC104" s="140" t="n">
        <v>7.69</v>
      </c>
      <c r="AD104" s="51"/>
      <c r="AE104" s="140" t="n">
        <v>2.61</v>
      </c>
      <c r="AF104" s="118"/>
      <c r="AG104" s="119" t="n">
        <f aca="false">AE104+AC104</f>
        <v>10.3</v>
      </c>
      <c r="AH104" s="120" t="n">
        <v>10.3</v>
      </c>
    </row>
    <row r="105" s="23" customFormat="true" ht="20.1" hidden="false" customHeight="true" outlineLevel="0" collapsed="false">
      <c r="A105" s="136" t="s">
        <v>245</v>
      </c>
      <c r="B105" s="137" t="s">
        <v>246</v>
      </c>
      <c r="C105" s="138" t="s">
        <v>247</v>
      </c>
      <c r="D105" s="138"/>
      <c r="E105" s="138"/>
      <c r="F105" s="138"/>
      <c r="G105" s="138"/>
      <c r="H105" s="138"/>
      <c r="I105" s="138"/>
      <c r="J105" s="145" t="n">
        <v>6</v>
      </c>
      <c r="K105" s="139" t="s">
        <v>132</v>
      </c>
      <c r="L105" s="140"/>
      <c r="M105" s="140"/>
      <c r="N105" s="140"/>
      <c r="O105" s="140"/>
      <c r="P105" s="140"/>
      <c r="Q105" s="140"/>
      <c r="R105" s="140"/>
      <c r="S105" s="140"/>
      <c r="T105" s="114" t="n">
        <v>14.47</v>
      </c>
      <c r="U105" s="114" t="n">
        <f aca="false">J105*T105</f>
        <v>86.82</v>
      </c>
      <c r="V105" s="114" t="n">
        <v>8.63</v>
      </c>
      <c r="W105" s="114" t="n">
        <f aca="false">(V105*J105)</f>
        <v>51.78</v>
      </c>
      <c r="X105" s="149" t="n">
        <f aca="false">ROUND(U105+W105,2)</f>
        <v>138.6</v>
      </c>
      <c r="Y105" s="116" t="n">
        <v>138.59</v>
      </c>
      <c r="Z105" s="116" t="n">
        <v>0</v>
      </c>
      <c r="AA105" s="94" t="n">
        <f aca="false">IF((Y105=Z105),0,(Y105-Z105))</f>
        <v>138.59</v>
      </c>
      <c r="AB105" s="143" t="n">
        <f aca="false">IF((X105=AA105),"OK",(X105-AA105))</f>
        <v>0.00999999999999091</v>
      </c>
      <c r="AC105" s="140" t="n">
        <v>14.87</v>
      </c>
      <c r="AD105" s="51"/>
      <c r="AE105" s="140" t="n">
        <v>8.87</v>
      </c>
      <c r="AF105" s="118"/>
      <c r="AG105" s="119" t="n">
        <f aca="false">AE105+AC105</f>
        <v>23.74</v>
      </c>
      <c r="AH105" s="120" t="n">
        <v>23.74</v>
      </c>
    </row>
    <row r="106" s="23" customFormat="true" ht="20.1" hidden="false" customHeight="true" outlineLevel="0" collapsed="false">
      <c r="A106" s="136" t="s">
        <v>248</v>
      </c>
      <c r="B106" s="137" t="s">
        <v>249</v>
      </c>
      <c r="C106" s="138" t="s">
        <v>250</v>
      </c>
      <c r="D106" s="138"/>
      <c r="E106" s="138"/>
      <c r="F106" s="138"/>
      <c r="G106" s="138"/>
      <c r="H106" s="138"/>
      <c r="I106" s="138"/>
      <c r="J106" s="145" t="n">
        <v>1</v>
      </c>
      <c r="K106" s="139" t="s">
        <v>132</v>
      </c>
      <c r="L106" s="140"/>
      <c r="M106" s="140"/>
      <c r="N106" s="140"/>
      <c r="O106" s="140"/>
      <c r="P106" s="140"/>
      <c r="Q106" s="140"/>
      <c r="R106" s="140"/>
      <c r="S106" s="140"/>
      <c r="T106" s="114" t="n">
        <v>13.97</v>
      </c>
      <c r="U106" s="114" t="n">
        <f aca="false">J106*T106</f>
        <v>13.97</v>
      </c>
      <c r="V106" s="114" t="n">
        <v>6.99</v>
      </c>
      <c r="W106" s="114" t="n">
        <f aca="false">(V106*J106)</f>
        <v>6.99</v>
      </c>
      <c r="X106" s="115" t="n">
        <f aca="false">ROUND(U106+W106,2)</f>
        <v>20.96</v>
      </c>
      <c r="Y106" s="116" t="n">
        <v>20.96</v>
      </c>
      <c r="Z106" s="116" t="n">
        <v>0</v>
      </c>
      <c r="AA106" s="94" t="n">
        <f aca="false">IF((Y106=Z106),0,(Y106-Z106))</f>
        <v>20.96</v>
      </c>
      <c r="AB106" s="94" t="str">
        <f aca="false">IF((X106=AA106),"OK",(X106-AA106))</f>
        <v>OK</v>
      </c>
      <c r="AC106" s="140" t="n">
        <v>14.35</v>
      </c>
      <c r="AD106" s="51"/>
      <c r="AE106" s="140" t="n">
        <v>7.18</v>
      </c>
      <c r="AF106" s="118"/>
      <c r="AG106" s="119" t="n">
        <f aca="false">AE106+AC106</f>
        <v>21.53</v>
      </c>
      <c r="AH106" s="120" t="n">
        <v>21.53</v>
      </c>
    </row>
    <row r="107" s="23" customFormat="true" ht="20.1" hidden="false" customHeight="true" outlineLevel="0" collapsed="false">
      <c r="A107" s="136" t="s">
        <v>251</v>
      </c>
      <c r="B107" s="137" t="s">
        <v>252</v>
      </c>
      <c r="C107" s="138" t="s">
        <v>253</v>
      </c>
      <c r="D107" s="138"/>
      <c r="E107" s="138"/>
      <c r="F107" s="138"/>
      <c r="G107" s="138"/>
      <c r="H107" s="138"/>
      <c r="I107" s="138"/>
      <c r="J107" s="145" t="n">
        <v>3</v>
      </c>
      <c r="K107" s="139" t="s">
        <v>132</v>
      </c>
      <c r="L107" s="140"/>
      <c r="M107" s="140"/>
      <c r="N107" s="140"/>
      <c r="O107" s="140"/>
      <c r="P107" s="140"/>
      <c r="Q107" s="140"/>
      <c r="R107" s="140"/>
      <c r="S107" s="140"/>
      <c r="T107" s="114" t="n">
        <v>26.4066666666667</v>
      </c>
      <c r="U107" s="114" t="n">
        <f aca="false">J107*T107</f>
        <v>79.22</v>
      </c>
      <c r="V107" s="114" t="n">
        <v>16.0033333333333</v>
      </c>
      <c r="W107" s="114" t="n">
        <f aca="false">(V107*J107)</f>
        <v>48.01</v>
      </c>
      <c r="X107" s="115" t="n">
        <f aca="false">ROUND(U107+W107,2)</f>
        <v>127.23</v>
      </c>
      <c r="Y107" s="116" t="n">
        <v>127.23</v>
      </c>
      <c r="Z107" s="116" t="n">
        <v>0</v>
      </c>
      <c r="AA107" s="94" t="n">
        <f aca="false">IF((Y107=Z107),0,(Y107-Z107))</f>
        <v>127.23</v>
      </c>
      <c r="AB107" s="94" t="str">
        <f aca="false">IF((X107=AA107),"OK",(X107-AA107))</f>
        <v>OK</v>
      </c>
      <c r="AC107" s="140" t="n">
        <f aca="false">27.09+0.04</f>
        <v>27.13</v>
      </c>
      <c r="AD107" s="51"/>
      <c r="AE107" s="140" t="n">
        <v>16.44</v>
      </c>
      <c r="AF107" s="118"/>
      <c r="AG107" s="119" t="n">
        <f aca="false">AE107+AC107</f>
        <v>43.57</v>
      </c>
      <c r="AH107" s="120" t="n">
        <v>43.57</v>
      </c>
    </row>
    <row r="108" s="23" customFormat="true" ht="20.1" hidden="false" customHeight="true" outlineLevel="0" collapsed="false">
      <c r="A108" s="136" t="s">
        <v>254</v>
      </c>
      <c r="B108" s="137" t="s">
        <v>255</v>
      </c>
      <c r="C108" s="138" t="s">
        <v>256</v>
      </c>
      <c r="D108" s="138"/>
      <c r="E108" s="138"/>
      <c r="F108" s="138"/>
      <c r="G108" s="138"/>
      <c r="H108" s="138"/>
      <c r="I108" s="138"/>
      <c r="J108" s="145" t="n">
        <v>2</v>
      </c>
      <c r="K108" s="139" t="s">
        <v>132</v>
      </c>
      <c r="L108" s="140"/>
      <c r="M108" s="140"/>
      <c r="N108" s="140"/>
      <c r="O108" s="140"/>
      <c r="P108" s="140"/>
      <c r="Q108" s="140"/>
      <c r="R108" s="140"/>
      <c r="S108" s="140"/>
      <c r="T108" s="114" t="n">
        <v>42.905</v>
      </c>
      <c r="U108" s="114" t="n">
        <f aca="false">J108*T108</f>
        <v>85.81</v>
      </c>
      <c r="V108" s="114" t="n">
        <v>8.03</v>
      </c>
      <c r="W108" s="114" t="n">
        <f aca="false">(V108*J108)</f>
        <v>16.06</v>
      </c>
      <c r="X108" s="115" t="n">
        <f aca="false">ROUND(U108+W108,2)</f>
        <v>101.87</v>
      </c>
      <c r="Y108" s="116" t="n">
        <v>101.87</v>
      </c>
      <c r="Z108" s="116" t="n">
        <v>0</v>
      </c>
      <c r="AA108" s="94" t="n">
        <f aca="false">IF((Y108=Z108),0,(Y108-Z108))</f>
        <v>101.87</v>
      </c>
      <c r="AB108" s="94" t="str">
        <f aca="false">IF((X108=AA108),"OK",(X108-AA108))</f>
        <v>OK</v>
      </c>
      <c r="AC108" s="140" t="n">
        <f aca="false">44.08+0.01</f>
        <v>44.09</v>
      </c>
      <c r="AD108" s="51"/>
      <c r="AE108" s="140" t="n">
        <v>8.25</v>
      </c>
      <c r="AF108" s="118"/>
      <c r="AG108" s="119" t="n">
        <f aca="false">AE108+AC108</f>
        <v>52.34</v>
      </c>
      <c r="AH108" s="120" t="n">
        <v>52.34</v>
      </c>
    </row>
    <row r="109" s="23" customFormat="true" ht="20.1" hidden="false" customHeight="true" outlineLevel="0" collapsed="false">
      <c r="A109" s="136" t="s">
        <v>257</v>
      </c>
      <c r="B109" s="137" t="s">
        <v>258</v>
      </c>
      <c r="C109" s="138" t="s">
        <v>259</v>
      </c>
      <c r="D109" s="138"/>
      <c r="E109" s="138"/>
      <c r="F109" s="138"/>
      <c r="G109" s="138"/>
      <c r="H109" s="138"/>
      <c r="I109" s="138"/>
      <c r="J109" s="145" t="n">
        <v>335.75</v>
      </c>
      <c r="K109" s="139" t="s">
        <v>159</v>
      </c>
      <c r="L109" s="140"/>
      <c r="M109" s="140"/>
      <c r="N109" s="140"/>
      <c r="O109" s="140"/>
      <c r="P109" s="140"/>
      <c r="Q109" s="140"/>
      <c r="R109" s="140"/>
      <c r="S109" s="140"/>
      <c r="T109" s="114" t="n">
        <v>0.12783320923306</v>
      </c>
      <c r="U109" s="114" t="n">
        <f aca="false">J109*T109</f>
        <v>42.92</v>
      </c>
      <c r="V109" s="114" t="n">
        <v>0.303618763961281</v>
      </c>
      <c r="W109" s="114" t="n">
        <f aca="false">(V109*J109)</f>
        <v>101.94</v>
      </c>
      <c r="X109" s="115" t="n">
        <f aca="false">ROUND(U109+W109,2)</f>
        <v>144.86</v>
      </c>
      <c r="Y109" s="116" t="n">
        <v>144.86</v>
      </c>
      <c r="Z109" s="116" t="n">
        <v>0</v>
      </c>
      <c r="AA109" s="94" t="n">
        <f aca="false">IF((Y109=Z109),0,(Y109-Z109))</f>
        <v>144.86</v>
      </c>
      <c r="AB109" s="94" t="str">
        <f aca="false">IF((X109=AA109),"OK",(X109-AA109))</f>
        <v>OK</v>
      </c>
      <c r="AC109" s="140" t="n">
        <v>0.13</v>
      </c>
      <c r="AD109" s="51"/>
      <c r="AE109" s="140" t="n">
        <v>0.31</v>
      </c>
      <c r="AF109" s="118"/>
      <c r="AG109" s="119" t="n">
        <f aca="false">AE109+AC109</f>
        <v>0.44</v>
      </c>
      <c r="AH109" s="120" t="n">
        <v>0.44</v>
      </c>
    </row>
    <row r="110" s="108" customFormat="true" ht="12.75" hidden="false" customHeight="false" outlineLevel="0" collapsed="false">
      <c r="A110" s="154" t="n">
        <v>8</v>
      </c>
      <c r="B110" s="97" t="s">
        <v>260</v>
      </c>
      <c r="C110" s="97"/>
      <c r="D110" s="97"/>
      <c r="E110" s="97"/>
      <c r="F110" s="97"/>
      <c r="G110" s="97"/>
      <c r="H110" s="97"/>
      <c r="I110" s="97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122"/>
      <c r="U110" s="100" t="n">
        <f aca="false">SUM(U111:U131)</f>
        <v>9248.991</v>
      </c>
      <c r="V110" s="122"/>
      <c r="W110" s="100" t="n">
        <f aca="false">SUM(W111:W131)</f>
        <v>2912.88</v>
      </c>
      <c r="X110" s="101" t="n">
        <f aca="false">U110+W110</f>
        <v>12161.871</v>
      </c>
      <c r="Y110" s="102"/>
      <c r="Z110" s="102"/>
      <c r="AA110" s="102"/>
      <c r="AB110" s="123"/>
      <c r="AC110" s="104" t="s">
        <v>62</v>
      </c>
      <c r="AD110" s="103"/>
      <c r="AE110" s="104" t="s">
        <v>63</v>
      </c>
      <c r="AF110" s="105"/>
      <c r="AG110" s="106" t="s">
        <v>64</v>
      </c>
      <c r="AH110" s="107" t="s">
        <v>65</v>
      </c>
    </row>
    <row r="111" s="23" customFormat="true" ht="20.1" hidden="false" customHeight="true" outlineLevel="0" collapsed="false">
      <c r="A111" s="136" t="s">
        <v>261</v>
      </c>
      <c r="B111" s="137" t="s">
        <v>262</v>
      </c>
      <c r="C111" s="138" t="s">
        <v>263</v>
      </c>
      <c r="D111" s="138"/>
      <c r="E111" s="138"/>
      <c r="F111" s="138"/>
      <c r="G111" s="138"/>
      <c r="H111" s="138"/>
      <c r="I111" s="138"/>
      <c r="J111" s="145" t="n">
        <v>0</v>
      </c>
      <c r="K111" s="139" t="s">
        <v>159</v>
      </c>
      <c r="L111" s="140"/>
      <c r="M111" s="140"/>
      <c r="N111" s="140"/>
      <c r="O111" s="140"/>
      <c r="P111" s="140"/>
      <c r="Q111" s="140"/>
      <c r="R111" s="140"/>
      <c r="S111" s="140"/>
      <c r="T111" s="114" t="n">
        <v>5.5216049382716</v>
      </c>
      <c r="U111" s="114" t="n">
        <f aca="false">J111*T111</f>
        <v>0</v>
      </c>
      <c r="V111" s="114" t="n">
        <v>8.30246913580247</v>
      </c>
      <c r="W111" s="114" t="n">
        <f aca="false">(V111*J111)</f>
        <v>0</v>
      </c>
      <c r="X111" s="115" t="n">
        <f aca="false">ROUND(U111+W111,2)</f>
        <v>0</v>
      </c>
      <c r="Y111" s="116" t="n">
        <v>44.78</v>
      </c>
      <c r="Z111" s="116" t="n">
        <v>44.78</v>
      </c>
      <c r="AA111" s="94" t="n">
        <f aca="false">IF((Y111=Z111),0,(Y111-Z111))</f>
        <v>0</v>
      </c>
      <c r="AB111" s="143" t="str">
        <f aca="false">IF((X111=AA111),"OK",(X111-AA111))</f>
        <v>OK</v>
      </c>
      <c r="AC111" s="140" t="n">
        <f aca="false">5.65+0.02</f>
        <v>5.67</v>
      </c>
      <c r="AD111" s="51"/>
      <c r="AE111" s="140" t="n">
        <v>8.53</v>
      </c>
      <c r="AF111" s="118"/>
      <c r="AG111" s="119" t="n">
        <f aca="false">AE111+AC111</f>
        <v>14.2</v>
      </c>
      <c r="AH111" s="120" t="n">
        <v>14.2</v>
      </c>
    </row>
    <row r="112" s="23" customFormat="true" ht="20.1" hidden="false" customHeight="true" outlineLevel="0" collapsed="false">
      <c r="A112" s="136" t="s">
        <v>264</v>
      </c>
      <c r="B112" s="137" t="s">
        <v>265</v>
      </c>
      <c r="C112" s="138" t="s">
        <v>266</v>
      </c>
      <c r="D112" s="138"/>
      <c r="E112" s="138"/>
      <c r="F112" s="138"/>
      <c r="G112" s="138"/>
      <c r="H112" s="138"/>
      <c r="I112" s="138"/>
      <c r="J112" s="145" t="n">
        <v>0</v>
      </c>
      <c r="K112" s="139" t="s">
        <v>159</v>
      </c>
      <c r="L112" s="140"/>
      <c r="M112" s="140"/>
      <c r="N112" s="140"/>
      <c r="O112" s="140"/>
      <c r="P112" s="140"/>
      <c r="Q112" s="140"/>
      <c r="R112" s="140"/>
      <c r="S112" s="140"/>
      <c r="T112" s="114" t="n">
        <v>9.10043352601156</v>
      </c>
      <c r="U112" s="114" t="n">
        <f aca="false">J112*T112</f>
        <v>0</v>
      </c>
      <c r="V112" s="114" t="n">
        <v>0.519508670520231</v>
      </c>
      <c r="W112" s="114" t="n">
        <f aca="false">(V112*J112)</f>
        <v>0</v>
      </c>
      <c r="X112" s="115" t="n">
        <f aca="false">ROUND(U112+W112,2)</f>
        <v>0</v>
      </c>
      <c r="Y112" s="116" t="n">
        <v>266.28</v>
      </c>
      <c r="Z112" s="116" t="n">
        <v>266.28</v>
      </c>
      <c r="AA112" s="94" t="n">
        <f aca="false">IF((Y112=Z112),0,(Y112-Z112))</f>
        <v>0</v>
      </c>
      <c r="AB112" s="94" t="str">
        <f aca="false">IF((X112=AA112),"OK",(X112-AA112))</f>
        <v>OK</v>
      </c>
      <c r="AC112" s="140" t="n">
        <v>9.35</v>
      </c>
      <c r="AD112" s="51"/>
      <c r="AE112" s="140" t="n">
        <v>0.53</v>
      </c>
      <c r="AF112" s="118"/>
      <c r="AG112" s="119" t="n">
        <f aca="false">AE112+AC112</f>
        <v>9.88</v>
      </c>
      <c r="AH112" s="120" t="n">
        <v>9.88</v>
      </c>
    </row>
    <row r="113" s="23" customFormat="true" ht="20.1" hidden="false" customHeight="true" outlineLevel="0" collapsed="false">
      <c r="A113" s="136" t="s">
        <v>267</v>
      </c>
      <c r="B113" s="137" t="s">
        <v>268</v>
      </c>
      <c r="C113" s="138" t="s">
        <v>269</v>
      </c>
      <c r="D113" s="138"/>
      <c r="E113" s="138"/>
      <c r="F113" s="138"/>
      <c r="G113" s="138"/>
      <c r="H113" s="138"/>
      <c r="I113" s="138"/>
      <c r="J113" s="145" t="n">
        <v>0</v>
      </c>
      <c r="K113" s="139" t="s">
        <v>159</v>
      </c>
      <c r="L113" s="140"/>
      <c r="M113" s="140"/>
      <c r="N113" s="140"/>
      <c r="O113" s="140"/>
      <c r="P113" s="140"/>
      <c r="Q113" s="140"/>
      <c r="R113" s="140"/>
      <c r="S113" s="140"/>
      <c r="T113" s="114" t="n">
        <v>5.36147186147186</v>
      </c>
      <c r="U113" s="114" t="n">
        <f aca="false">J113*T113</f>
        <v>0</v>
      </c>
      <c r="V113" s="148" t="n">
        <v>6.77489177489178</v>
      </c>
      <c r="W113" s="114" t="n">
        <f aca="false">(V113*J113)</f>
        <v>0</v>
      </c>
      <c r="X113" s="115" t="n">
        <f aca="false">ROUND(U113+W113,2)</f>
        <v>0</v>
      </c>
      <c r="Y113" s="116" t="n">
        <v>56.07</v>
      </c>
      <c r="Z113" s="116" t="n">
        <v>56.07</v>
      </c>
      <c r="AA113" s="94" t="n">
        <f aca="false">IF((Y113=Z113),0,(Y113-Z113))</f>
        <v>0</v>
      </c>
      <c r="AB113" s="94" t="str">
        <f aca="false">IF((X113=AA113),"OK",(X113-AA113))</f>
        <v>OK</v>
      </c>
      <c r="AC113" s="140" t="n">
        <v>5.51</v>
      </c>
      <c r="AD113" s="51"/>
      <c r="AE113" s="140" t="n">
        <v>6.96</v>
      </c>
      <c r="AF113" s="118"/>
      <c r="AG113" s="119" t="n">
        <f aca="false">AE113+AC113</f>
        <v>12.47</v>
      </c>
      <c r="AH113" s="120" t="n">
        <v>12.47</v>
      </c>
    </row>
    <row r="114" s="23" customFormat="true" ht="20.1" hidden="false" customHeight="true" outlineLevel="0" collapsed="false">
      <c r="A114" s="136" t="s">
        <v>270</v>
      </c>
      <c r="B114" s="137" t="s">
        <v>271</v>
      </c>
      <c r="C114" s="138" t="s">
        <v>272</v>
      </c>
      <c r="D114" s="138"/>
      <c r="E114" s="138"/>
      <c r="F114" s="138"/>
      <c r="G114" s="138"/>
      <c r="H114" s="138"/>
      <c r="I114" s="138"/>
      <c r="J114" s="145" t="n">
        <v>0</v>
      </c>
      <c r="K114" s="139" t="s">
        <v>159</v>
      </c>
      <c r="L114" s="140"/>
      <c r="M114" s="140"/>
      <c r="N114" s="140"/>
      <c r="O114" s="140"/>
      <c r="P114" s="140"/>
      <c r="Q114" s="140"/>
      <c r="R114" s="140"/>
      <c r="S114" s="140"/>
      <c r="T114" s="114" t="n">
        <v>9.42686567164179</v>
      </c>
      <c r="U114" s="114" t="n">
        <f aca="false">J114*T114</f>
        <v>0</v>
      </c>
      <c r="V114" s="114" t="n">
        <v>8.48656716417911</v>
      </c>
      <c r="W114" s="114" t="n">
        <f aca="false">(V114*J114)</f>
        <v>0</v>
      </c>
      <c r="X114" s="115" t="n">
        <f aca="false">ROUND(U114+W114,2)</f>
        <v>0</v>
      </c>
      <c r="Y114" s="116" t="n">
        <v>60.01</v>
      </c>
      <c r="Z114" s="116" t="n">
        <v>60.01</v>
      </c>
      <c r="AA114" s="94" t="n">
        <f aca="false">IF((Y114=Z114),0,(Y114-Z114))</f>
        <v>0</v>
      </c>
      <c r="AB114" s="94" t="str">
        <f aca="false">IF((X114=AA114),"OK",(X114-AA114))</f>
        <v>OK</v>
      </c>
      <c r="AC114" s="140" t="n">
        <f aca="false">9.67+0.02</f>
        <v>9.69</v>
      </c>
      <c r="AD114" s="51"/>
      <c r="AE114" s="140" t="n">
        <v>8.72</v>
      </c>
      <c r="AF114" s="118"/>
      <c r="AG114" s="119" t="n">
        <f aca="false">AE114+AC114</f>
        <v>18.41</v>
      </c>
      <c r="AH114" s="120" t="n">
        <v>18.41</v>
      </c>
    </row>
    <row r="115" s="23" customFormat="true" ht="20.1" hidden="false" customHeight="true" outlineLevel="0" collapsed="false">
      <c r="A115" s="136" t="s">
        <v>273</v>
      </c>
      <c r="B115" s="137" t="s">
        <v>274</v>
      </c>
      <c r="C115" s="138" t="s">
        <v>275</v>
      </c>
      <c r="D115" s="138"/>
      <c r="E115" s="138"/>
      <c r="F115" s="138"/>
      <c r="G115" s="138"/>
      <c r="H115" s="138"/>
      <c r="I115" s="138"/>
      <c r="J115" s="145" t="n">
        <v>0</v>
      </c>
      <c r="K115" s="139" t="s">
        <v>159</v>
      </c>
      <c r="L115" s="140"/>
      <c r="M115" s="140"/>
      <c r="N115" s="140"/>
      <c r="O115" s="140"/>
      <c r="P115" s="140"/>
      <c r="Q115" s="140"/>
      <c r="R115" s="140"/>
      <c r="S115" s="140"/>
      <c r="T115" s="114" t="n">
        <v>17.8817065287654</v>
      </c>
      <c r="U115" s="114" t="n">
        <f aca="false">J115*T115</f>
        <v>0</v>
      </c>
      <c r="V115" s="114" t="n">
        <v>16.4993535875889</v>
      </c>
      <c r="W115" s="114" t="n">
        <f aca="false">(V115*J115)</f>
        <v>0</v>
      </c>
      <c r="X115" s="115" t="n">
        <f aca="false">ROUND(U115+W115,2)</f>
        <v>0</v>
      </c>
      <c r="Y115" s="116" t="n">
        <v>1063.75</v>
      </c>
      <c r="Z115" s="116" t="n">
        <v>1063.75</v>
      </c>
      <c r="AA115" s="94" t="n">
        <f aca="false">IF((Y115=Z115),0,(Y115-Z115))</f>
        <v>0</v>
      </c>
      <c r="AB115" s="94" t="str">
        <f aca="false">IF((X115=AA115),"OK",(X115-AA115))</f>
        <v>OK</v>
      </c>
      <c r="AC115" s="140" t="n">
        <f aca="false">18.31+0.06</f>
        <v>18.37</v>
      </c>
      <c r="AD115" s="51"/>
      <c r="AE115" s="140" t="n">
        <v>16.95</v>
      </c>
      <c r="AF115" s="118"/>
      <c r="AG115" s="119" t="n">
        <f aca="false">AE115+AC115</f>
        <v>35.32</v>
      </c>
      <c r="AH115" s="120" t="n">
        <v>35.32</v>
      </c>
    </row>
    <row r="116" s="23" customFormat="true" ht="20.1" hidden="false" customHeight="true" outlineLevel="0" collapsed="false">
      <c r="A116" s="136" t="s">
        <v>276</v>
      </c>
      <c r="B116" s="137" t="s">
        <v>277</v>
      </c>
      <c r="C116" s="138" t="s">
        <v>278</v>
      </c>
      <c r="D116" s="138"/>
      <c r="E116" s="138"/>
      <c r="F116" s="138"/>
      <c r="G116" s="138"/>
      <c r="H116" s="138"/>
      <c r="I116" s="138"/>
      <c r="J116" s="145" t="n">
        <f aca="false">4-3</f>
        <v>1</v>
      </c>
      <c r="K116" s="139" t="s">
        <v>132</v>
      </c>
      <c r="L116" s="140"/>
      <c r="M116" s="140"/>
      <c r="N116" s="140"/>
      <c r="O116" s="140"/>
      <c r="P116" s="140"/>
      <c r="Q116" s="140"/>
      <c r="R116" s="140"/>
      <c r="S116" s="140"/>
      <c r="T116" s="114" t="n">
        <v>146.68</v>
      </c>
      <c r="U116" s="114" t="n">
        <f aca="false">J116*T116</f>
        <v>146.68</v>
      </c>
      <c r="V116" s="114" t="n">
        <v>56.89</v>
      </c>
      <c r="W116" s="114" t="n">
        <f aca="false">(V116*J116)</f>
        <v>56.89</v>
      </c>
      <c r="X116" s="115" t="n">
        <f aca="false">ROUND(U116+W116,2)</f>
        <v>203.57</v>
      </c>
      <c r="Y116" s="116" t="n">
        <v>814.28</v>
      </c>
      <c r="Z116" s="116" t="n">
        <v>610.71</v>
      </c>
      <c r="AA116" s="94" t="n">
        <f aca="false">IF((Y116=Z116),0,(Y116-Z116))</f>
        <v>203.57</v>
      </c>
      <c r="AB116" s="94" t="str">
        <f aca="false">IF((X116=AA116),"OK",(X116-AA116))</f>
        <v>OK</v>
      </c>
      <c r="AC116" s="140" t="n">
        <f aca="false">150.47+0.24</f>
        <v>150.71</v>
      </c>
      <c r="AD116" s="51"/>
      <c r="AE116" s="140" t="n">
        <v>58.45</v>
      </c>
      <c r="AF116" s="118"/>
      <c r="AG116" s="119" t="n">
        <f aca="false">AE116+AC116</f>
        <v>209.16</v>
      </c>
      <c r="AH116" s="120" t="n">
        <v>209.16</v>
      </c>
    </row>
    <row r="117" s="23" customFormat="true" ht="30" hidden="false" customHeight="true" outlineLevel="0" collapsed="false">
      <c r="A117" s="136" t="s">
        <v>279</v>
      </c>
      <c r="B117" s="137" t="s">
        <v>280</v>
      </c>
      <c r="C117" s="138" t="s">
        <v>281</v>
      </c>
      <c r="D117" s="138"/>
      <c r="E117" s="138"/>
      <c r="F117" s="138"/>
      <c r="G117" s="138"/>
      <c r="H117" s="138"/>
      <c r="I117" s="138"/>
      <c r="J117" s="145" t="n">
        <v>3</v>
      </c>
      <c r="K117" s="139" t="s">
        <v>132</v>
      </c>
      <c r="L117" s="140"/>
      <c r="M117" s="140"/>
      <c r="N117" s="140"/>
      <c r="O117" s="140"/>
      <c r="P117" s="140"/>
      <c r="Q117" s="140"/>
      <c r="R117" s="140"/>
      <c r="S117" s="140"/>
      <c r="T117" s="114" t="n">
        <v>61.6033333333333</v>
      </c>
      <c r="U117" s="114" t="n">
        <f aca="false">J117*T117</f>
        <v>184.81</v>
      </c>
      <c r="V117" s="114" t="n">
        <v>17.18</v>
      </c>
      <c r="W117" s="114" t="n">
        <f aca="false">(V117*J117)</f>
        <v>51.54</v>
      </c>
      <c r="X117" s="149" t="n">
        <f aca="false">ROUND(U117+W117,2)</f>
        <v>236.35</v>
      </c>
      <c r="Y117" s="116" t="n">
        <v>236.34</v>
      </c>
      <c r="Z117" s="116" t="n">
        <v>0</v>
      </c>
      <c r="AA117" s="94" t="n">
        <f aca="false">IF((Y117=Z117),0,(Y117-Z117))</f>
        <v>236.34</v>
      </c>
      <c r="AB117" s="143" t="n">
        <f aca="false">IF((X117=AA117),"OK",(X117-AA117))</f>
        <v>0.00999999999999091</v>
      </c>
      <c r="AC117" s="140" t="n">
        <f aca="false">63.24+0.06</f>
        <v>63.3</v>
      </c>
      <c r="AD117" s="51"/>
      <c r="AE117" s="140" t="n">
        <v>17.65</v>
      </c>
      <c r="AF117" s="118"/>
      <c r="AG117" s="119" t="n">
        <f aca="false">AE117+AC117</f>
        <v>80.95</v>
      </c>
      <c r="AH117" s="120" t="n">
        <v>80.95</v>
      </c>
    </row>
    <row r="118" s="23" customFormat="true" ht="30" hidden="false" customHeight="true" outlineLevel="0" collapsed="false">
      <c r="A118" s="136" t="s">
        <v>282</v>
      </c>
      <c r="B118" s="137" t="s">
        <v>283</v>
      </c>
      <c r="C118" s="138" t="s">
        <v>284</v>
      </c>
      <c r="D118" s="138"/>
      <c r="E118" s="138"/>
      <c r="F118" s="138"/>
      <c r="G118" s="138"/>
      <c r="H118" s="138"/>
      <c r="I118" s="138"/>
      <c r="J118" s="145" t="n">
        <v>1</v>
      </c>
      <c r="K118" s="139" t="s">
        <v>132</v>
      </c>
      <c r="L118" s="140"/>
      <c r="M118" s="140"/>
      <c r="N118" s="140"/>
      <c r="O118" s="140"/>
      <c r="P118" s="140"/>
      <c r="Q118" s="140"/>
      <c r="R118" s="140"/>
      <c r="S118" s="140"/>
      <c r="T118" s="114" t="n">
        <v>82.15</v>
      </c>
      <c r="U118" s="114" t="n">
        <f aca="false">J118*T118</f>
        <v>82.15</v>
      </c>
      <c r="V118" s="114" t="n">
        <v>17.48</v>
      </c>
      <c r="W118" s="114" t="n">
        <f aca="false">(V118*J118)</f>
        <v>17.48</v>
      </c>
      <c r="X118" s="115" t="n">
        <f aca="false">ROUND(U118+W118,2)</f>
        <v>99.63</v>
      </c>
      <c r="Y118" s="116" t="n">
        <v>99.63</v>
      </c>
      <c r="Z118" s="116" t="n">
        <v>0</v>
      </c>
      <c r="AA118" s="94" t="n">
        <f aca="false">IF((Y118=Z118),0,(Y118-Z118))</f>
        <v>99.63</v>
      </c>
      <c r="AB118" s="94" t="str">
        <f aca="false">IF((X118=AA118),"OK",(X118-AA118))</f>
        <v>OK</v>
      </c>
      <c r="AC118" s="140" t="n">
        <f aca="false">84.34+0.06</f>
        <v>84.4</v>
      </c>
      <c r="AD118" s="51"/>
      <c r="AE118" s="140" t="n">
        <v>17.96</v>
      </c>
      <c r="AF118" s="118"/>
      <c r="AG118" s="119" t="n">
        <f aca="false">AE118+AC118</f>
        <v>102.36</v>
      </c>
      <c r="AH118" s="120" t="n">
        <v>102.36</v>
      </c>
    </row>
    <row r="119" s="23" customFormat="true" ht="20.1" hidden="false" customHeight="true" outlineLevel="0" collapsed="false">
      <c r="A119" s="136" t="s">
        <v>285</v>
      </c>
      <c r="B119" s="137" t="s">
        <v>286</v>
      </c>
      <c r="C119" s="138" t="s">
        <v>287</v>
      </c>
      <c r="D119" s="138"/>
      <c r="E119" s="138"/>
      <c r="F119" s="138"/>
      <c r="G119" s="138"/>
      <c r="H119" s="138"/>
      <c r="I119" s="138"/>
      <c r="J119" s="145" t="n">
        <v>1</v>
      </c>
      <c r="K119" s="139" t="s">
        <v>132</v>
      </c>
      <c r="L119" s="140"/>
      <c r="M119" s="140"/>
      <c r="N119" s="140"/>
      <c r="O119" s="140"/>
      <c r="P119" s="140"/>
      <c r="Q119" s="140"/>
      <c r="R119" s="140"/>
      <c r="S119" s="140"/>
      <c r="T119" s="114" t="n">
        <v>71.76</v>
      </c>
      <c r="U119" s="114" t="n">
        <f aca="false">J119*T119</f>
        <v>71.76</v>
      </c>
      <c r="V119" s="114" t="n">
        <v>37.76</v>
      </c>
      <c r="W119" s="114" t="n">
        <f aca="false">(V119*J119)</f>
        <v>37.76</v>
      </c>
      <c r="X119" s="115" t="n">
        <f aca="false">ROUND(U119+W119,2)</f>
        <v>109.52</v>
      </c>
      <c r="Y119" s="116" t="n">
        <v>109.52</v>
      </c>
      <c r="Z119" s="116" t="n">
        <v>0</v>
      </c>
      <c r="AA119" s="94" t="n">
        <f aca="false">IF((Y119=Z119),0,(Y119-Z119))</f>
        <v>109.52</v>
      </c>
      <c r="AB119" s="94" t="str">
        <f aca="false">IF((X119=AA119),"OK",(X119-AA119))</f>
        <v>OK</v>
      </c>
      <c r="AC119" s="140" t="n">
        <f aca="false">73.57+0.16</f>
        <v>73.73</v>
      </c>
      <c r="AD119" s="51"/>
      <c r="AE119" s="140" t="n">
        <v>38.8</v>
      </c>
      <c r="AF119" s="118"/>
      <c r="AG119" s="119" t="n">
        <f aca="false">AE119+AC119</f>
        <v>112.53</v>
      </c>
      <c r="AH119" s="120" t="n">
        <v>112.53</v>
      </c>
    </row>
    <row r="120" s="23" customFormat="true" ht="20.1" hidden="false" customHeight="true" outlineLevel="0" collapsed="false">
      <c r="A120" s="136" t="s">
        <v>288</v>
      </c>
      <c r="B120" s="137" t="s">
        <v>289</v>
      </c>
      <c r="C120" s="138" t="s">
        <v>290</v>
      </c>
      <c r="D120" s="138"/>
      <c r="E120" s="138"/>
      <c r="F120" s="138"/>
      <c r="G120" s="138"/>
      <c r="H120" s="138"/>
      <c r="I120" s="138"/>
      <c r="J120" s="145" t="n">
        <v>0</v>
      </c>
      <c r="K120" s="139" t="s">
        <v>132</v>
      </c>
      <c r="L120" s="140"/>
      <c r="M120" s="140"/>
      <c r="N120" s="140"/>
      <c r="O120" s="140"/>
      <c r="P120" s="140"/>
      <c r="Q120" s="140"/>
      <c r="R120" s="140"/>
      <c r="S120" s="140"/>
      <c r="T120" s="114" t="n">
        <v>2335.51</v>
      </c>
      <c r="U120" s="114" t="n">
        <f aca="false">J120*T120</f>
        <v>0</v>
      </c>
      <c r="V120" s="114" t="n">
        <v>290.5</v>
      </c>
      <c r="W120" s="114" t="n">
        <f aca="false">(V120*J120)</f>
        <v>0</v>
      </c>
      <c r="X120" s="115" t="n">
        <f aca="false">ROUND(U120+W120,2)</f>
        <v>0</v>
      </c>
      <c r="Y120" s="116" t="n">
        <v>2626.01</v>
      </c>
      <c r="Z120" s="116" t="n">
        <v>2626.01</v>
      </c>
      <c r="AA120" s="94" t="n">
        <f aca="false">IF((Y120=Z120),0,(Y120-Z120))</f>
        <v>0</v>
      </c>
      <c r="AB120" s="94" t="str">
        <f aca="false">IF((X120=AA120),"OK",(X120-AA120))</f>
        <v>OK</v>
      </c>
      <c r="AC120" s="140" t="n">
        <f aca="false">2346.24+52.28+1.2</f>
        <v>2399.72</v>
      </c>
      <c r="AD120" s="51"/>
      <c r="AE120" s="140" t="n">
        <v>298.49</v>
      </c>
      <c r="AF120" s="118"/>
      <c r="AG120" s="119" t="n">
        <f aca="false">AE120+AC120</f>
        <v>2698.21</v>
      </c>
      <c r="AH120" s="167" t="n">
        <v>2698.21</v>
      </c>
    </row>
    <row r="121" s="23" customFormat="true" ht="20.1" hidden="false" customHeight="true" outlineLevel="0" collapsed="false">
      <c r="A121" s="136" t="s">
        <v>291</v>
      </c>
      <c r="B121" s="137" t="s">
        <v>292</v>
      </c>
      <c r="C121" s="138" t="s">
        <v>293</v>
      </c>
      <c r="D121" s="138"/>
      <c r="E121" s="138"/>
      <c r="F121" s="138"/>
      <c r="G121" s="138"/>
      <c r="H121" s="138"/>
      <c r="I121" s="138"/>
      <c r="J121" s="145" t="n">
        <v>0</v>
      </c>
      <c r="K121" s="139" t="s">
        <v>132</v>
      </c>
      <c r="L121" s="140"/>
      <c r="M121" s="140"/>
      <c r="N121" s="140"/>
      <c r="O121" s="140"/>
      <c r="P121" s="140"/>
      <c r="Q121" s="140"/>
      <c r="R121" s="140"/>
      <c r="S121" s="140"/>
      <c r="T121" s="114" t="n">
        <v>2613.53</v>
      </c>
      <c r="U121" s="114" t="n">
        <f aca="false">J121*T121</f>
        <v>0</v>
      </c>
      <c r="V121" s="114" t="n">
        <v>1661.97</v>
      </c>
      <c r="W121" s="114" t="n">
        <f aca="false">(V121*J121)</f>
        <v>0</v>
      </c>
      <c r="X121" s="115" t="n">
        <f aca="false">ROUND(U121+W121,2)</f>
        <v>0</v>
      </c>
      <c r="Y121" s="116" t="n">
        <v>4275.5</v>
      </c>
      <c r="Z121" s="116" t="n">
        <v>4275.5</v>
      </c>
      <c r="AA121" s="94" t="n">
        <f aca="false">IF((Y121=Z121),0,(Y121-Z121))</f>
        <v>0</v>
      </c>
      <c r="AB121" s="94" t="str">
        <f aca="false">IF((X121=AA121),"OK",(X121-AA121))</f>
        <v>OK</v>
      </c>
      <c r="AC121" s="140" t="n">
        <f aca="false">2617.45+61.7+6.24</f>
        <v>2685.39</v>
      </c>
      <c r="AD121" s="51"/>
      <c r="AE121" s="140" t="n">
        <v>1707.66</v>
      </c>
      <c r="AF121" s="118"/>
      <c r="AG121" s="119" t="n">
        <f aca="false">AE121+AC121</f>
        <v>4393.05</v>
      </c>
      <c r="AH121" s="167" t="n">
        <v>4393.05</v>
      </c>
    </row>
    <row r="122" s="23" customFormat="true" ht="20.1" hidden="false" customHeight="true" outlineLevel="0" collapsed="false">
      <c r="A122" s="136" t="s">
        <v>294</v>
      </c>
      <c r="B122" s="137" t="s">
        <v>295</v>
      </c>
      <c r="C122" s="138" t="s">
        <v>296</v>
      </c>
      <c r="D122" s="138"/>
      <c r="E122" s="138"/>
      <c r="F122" s="138"/>
      <c r="G122" s="138"/>
      <c r="H122" s="138"/>
      <c r="I122" s="138"/>
      <c r="J122" s="145" t="n">
        <v>1</v>
      </c>
      <c r="K122" s="139" t="s">
        <v>132</v>
      </c>
      <c r="L122" s="140"/>
      <c r="M122" s="140"/>
      <c r="N122" s="140"/>
      <c r="O122" s="140"/>
      <c r="P122" s="140"/>
      <c r="Q122" s="140"/>
      <c r="R122" s="140"/>
      <c r="S122" s="140"/>
      <c r="T122" s="114" t="n">
        <v>2886.24</v>
      </c>
      <c r="U122" s="114" t="n">
        <f aca="false">J122*T122</f>
        <v>2886.24</v>
      </c>
      <c r="V122" s="114" t="n">
        <v>1936.49</v>
      </c>
      <c r="W122" s="114" t="n">
        <f aca="false">(V122*J122)</f>
        <v>1936.49</v>
      </c>
      <c r="X122" s="149" t="n">
        <f aca="false">ROUND(U122+W122,2)</f>
        <v>4822.73</v>
      </c>
      <c r="Y122" s="116" t="n">
        <v>4822.72</v>
      </c>
      <c r="Z122" s="116" t="n">
        <v>0</v>
      </c>
      <c r="AA122" s="94" t="n">
        <f aca="false">IF((Y122=Z122),0,(Y122-Z122))</f>
        <v>4822.72</v>
      </c>
      <c r="AB122" s="143" t="n">
        <f aca="false">IF((X122=AA122),"OK",(X122-AA122))</f>
        <v>0.00999999999930878</v>
      </c>
      <c r="AC122" s="140" t="n">
        <f aca="false">2919.11+42.45+4.03</f>
        <v>2965.59</v>
      </c>
      <c r="AD122" s="51"/>
      <c r="AE122" s="140" t="n">
        <v>1989.73</v>
      </c>
      <c r="AF122" s="118"/>
      <c r="AG122" s="119" t="n">
        <f aca="false">AE122+AC122</f>
        <v>4955.32</v>
      </c>
      <c r="AH122" s="167" t="n">
        <v>4955.32</v>
      </c>
    </row>
    <row r="123" s="23" customFormat="true" ht="20.1" hidden="false" customHeight="true" outlineLevel="0" collapsed="false">
      <c r="A123" s="136" t="s">
        <v>297</v>
      </c>
      <c r="B123" s="137" t="s">
        <v>298</v>
      </c>
      <c r="C123" s="138" t="s">
        <v>299</v>
      </c>
      <c r="D123" s="138"/>
      <c r="E123" s="138"/>
      <c r="F123" s="138"/>
      <c r="G123" s="138"/>
      <c r="H123" s="138"/>
      <c r="I123" s="138"/>
      <c r="J123" s="145" t="n">
        <v>6</v>
      </c>
      <c r="K123" s="139" t="s">
        <v>132</v>
      </c>
      <c r="L123" s="140"/>
      <c r="M123" s="140"/>
      <c r="N123" s="140"/>
      <c r="O123" s="140"/>
      <c r="P123" s="140"/>
      <c r="Q123" s="140"/>
      <c r="R123" s="140"/>
      <c r="S123" s="140"/>
      <c r="T123" s="114" t="n">
        <v>353.341666666667</v>
      </c>
      <c r="U123" s="114" t="n">
        <f aca="false">J123*T123</f>
        <v>2120.05</v>
      </c>
      <c r="V123" s="114" t="n">
        <v>14.565</v>
      </c>
      <c r="W123" s="114" t="n">
        <f aca="false">(V123*J123)</f>
        <v>87.39</v>
      </c>
      <c r="X123" s="149" t="n">
        <f aca="false">ROUND(U123+W123,2)</f>
        <v>2207.44</v>
      </c>
      <c r="Y123" s="116" t="n">
        <v>2207.45</v>
      </c>
      <c r="Z123" s="116" t="n">
        <v>0</v>
      </c>
      <c r="AA123" s="94" t="n">
        <f aca="false">IF((Y123=Z123),0,(Y123-Z123))</f>
        <v>2207.45</v>
      </c>
      <c r="AB123" s="143" t="n">
        <f aca="false">IF((X123=AA123),"OK",(X123-AA123))</f>
        <v>-0.00999999999976353</v>
      </c>
      <c r="AC123" s="140" t="n">
        <f aca="false">363.02+0.04</f>
        <v>363.06</v>
      </c>
      <c r="AD123" s="51"/>
      <c r="AE123" s="140" t="n">
        <v>14.97</v>
      </c>
      <c r="AF123" s="118"/>
      <c r="AG123" s="119" t="n">
        <f aca="false">AE123+AC123</f>
        <v>378.03</v>
      </c>
      <c r="AH123" s="120" t="n">
        <v>378.03</v>
      </c>
    </row>
    <row r="124" s="23" customFormat="true" ht="20.1" hidden="false" customHeight="true" outlineLevel="0" collapsed="false">
      <c r="A124" s="136" t="s">
        <v>300</v>
      </c>
      <c r="B124" s="137" t="s">
        <v>301</v>
      </c>
      <c r="C124" s="138" t="s">
        <v>302</v>
      </c>
      <c r="D124" s="138"/>
      <c r="E124" s="138"/>
      <c r="F124" s="138"/>
      <c r="G124" s="138"/>
      <c r="H124" s="138"/>
      <c r="I124" s="138"/>
      <c r="J124" s="145" t="n">
        <v>6</v>
      </c>
      <c r="K124" s="139" t="s">
        <v>132</v>
      </c>
      <c r="L124" s="140"/>
      <c r="M124" s="140"/>
      <c r="N124" s="140"/>
      <c r="O124" s="140"/>
      <c r="P124" s="140"/>
      <c r="Q124" s="140"/>
      <c r="R124" s="140"/>
      <c r="S124" s="140"/>
      <c r="T124" s="114" t="n">
        <v>179.135</v>
      </c>
      <c r="U124" s="114" t="n">
        <f aca="false">J124*T124</f>
        <v>1074.81</v>
      </c>
      <c r="V124" s="114" t="n">
        <v>16.395</v>
      </c>
      <c r="W124" s="114" t="n">
        <f aca="false">(V124*J124)</f>
        <v>98.37</v>
      </c>
      <c r="X124" s="149" t="n">
        <f aca="false">ROUND(U124+W124,2)</f>
        <v>1173.18</v>
      </c>
      <c r="Y124" s="116" t="n">
        <v>1173.19</v>
      </c>
      <c r="Z124" s="116" t="n">
        <v>0</v>
      </c>
      <c r="AA124" s="94" t="n">
        <f aca="false">IF((Y124=Z124),0,(Y124-Z124))</f>
        <v>1173.19</v>
      </c>
      <c r="AB124" s="143" t="n">
        <f aca="false">IF((X124=AA124),"OK",(X124-AA124))</f>
        <v>-0.00999999999999091</v>
      </c>
      <c r="AC124" s="140" t="n">
        <f aca="false">184.02+0.04</f>
        <v>184.06</v>
      </c>
      <c r="AD124" s="51"/>
      <c r="AE124" s="140" t="n">
        <v>16.85</v>
      </c>
      <c r="AF124" s="118"/>
      <c r="AG124" s="119" t="n">
        <f aca="false">AE124+AC124</f>
        <v>200.91</v>
      </c>
      <c r="AH124" s="120" t="n">
        <v>200.91</v>
      </c>
    </row>
    <row r="125" s="23" customFormat="true" ht="20.1" hidden="false" customHeight="true" outlineLevel="0" collapsed="false">
      <c r="A125" s="136" t="s">
        <v>303</v>
      </c>
      <c r="B125" s="137" t="s">
        <v>304</v>
      </c>
      <c r="C125" s="138" t="s">
        <v>305</v>
      </c>
      <c r="D125" s="138"/>
      <c r="E125" s="138"/>
      <c r="F125" s="138"/>
      <c r="G125" s="138"/>
      <c r="H125" s="138"/>
      <c r="I125" s="138"/>
      <c r="J125" s="145" t="n">
        <v>6</v>
      </c>
      <c r="K125" s="139" t="s">
        <v>132</v>
      </c>
      <c r="L125" s="140"/>
      <c r="M125" s="140"/>
      <c r="N125" s="140"/>
      <c r="O125" s="140"/>
      <c r="P125" s="140"/>
      <c r="Q125" s="140"/>
      <c r="R125" s="140"/>
      <c r="S125" s="140"/>
      <c r="T125" s="114" t="n">
        <v>61.0118333333333</v>
      </c>
      <c r="U125" s="114" t="n">
        <f aca="false">J125*T125</f>
        <v>366.071</v>
      </c>
      <c r="V125" s="114" t="n">
        <v>1.57333333333333</v>
      </c>
      <c r="W125" s="114" t="n">
        <f aca="false">(V125*J125)</f>
        <v>9.44</v>
      </c>
      <c r="X125" s="115" t="n">
        <f aca="false">ROUND(U125+W125,2)</f>
        <v>375.51</v>
      </c>
      <c r="Y125" s="116" t="n">
        <v>375.51</v>
      </c>
      <c r="Z125" s="116" t="n">
        <v>0</v>
      </c>
      <c r="AA125" s="94" t="n">
        <f aca="false">IF((Y125=Z125),0,(Y125-Z125))</f>
        <v>375.51</v>
      </c>
      <c r="AB125" s="94" t="str">
        <f aca="false">IF((X125=AA125),"OK",(X125-AA125))</f>
        <v>OK</v>
      </c>
      <c r="AC125" s="140" t="n">
        <v>62.69</v>
      </c>
      <c r="AD125" s="51"/>
      <c r="AE125" s="140" t="n">
        <v>1.62</v>
      </c>
      <c r="AF125" s="118"/>
      <c r="AG125" s="119" t="n">
        <f aca="false">AE125+AC125</f>
        <v>64.31</v>
      </c>
      <c r="AH125" s="120" t="n">
        <v>64.31</v>
      </c>
    </row>
    <row r="126" s="23" customFormat="true" ht="20.1" hidden="false" customHeight="true" outlineLevel="0" collapsed="false">
      <c r="A126" s="136" t="s">
        <v>306</v>
      </c>
      <c r="B126" s="137" t="s">
        <v>307</v>
      </c>
      <c r="C126" s="138" t="s">
        <v>308</v>
      </c>
      <c r="D126" s="138"/>
      <c r="E126" s="138"/>
      <c r="F126" s="138"/>
      <c r="G126" s="138"/>
      <c r="H126" s="138"/>
      <c r="I126" s="138"/>
      <c r="J126" s="145" t="n">
        <v>6</v>
      </c>
      <c r="K126" s="139" t="s">
        <v>132</v>
      </c>
      <c r="L126" s="140"/>
      <c r="M126" s="140"/>
      <c r="N126" s="140"/>
      <c r="O126" s="140"/>
      <c r="P126" s="140"/>
      <c r="Q126" s="140"/>
      <c r="R126" s="140"/>
      <c r="S126" s="140"/>
      <c r="T126" s="114" t="n">
        <v>31.9283333333333</v>
      </c>
      <c r="U126" s="114" t="n">
        <f aca="false">J126*T126</f>
        <v>191.57</v>
      </c>
      <c r="V126" s="114" t="n">
        <v>4.62666666666667</v>
      </c>
      <c r="W126" s="114" t="n">
        <f aca="false">(V126*J126)</f>
        <v>27.76</v>
      </c>
      <c r="X126" s="115" t="n">
        <f aca="false">ROUND(U126+W126,2)</f>
        <v>219.33</v>
      </c>
      <c r="Y126" s="116" t="n">
        <v>219.33</v>
      </c>
      <c r="Z126" s="116" t="n">
        <v>0</v>
      </c>
      <c r="AA126" s="94" t="n">
        <f aca="false">IF((Y126=Z126),0,(Y126-Z126))</f>
        <v>219.33</v>
      </c>
      <c r="AB126" s="94" t="str">
        <f aca="false">IF((X126=AA126),"OK",(X126-AA126))</f>
        <v>OK</v>
      </c>
      <c r="AC126" s="140" t="n">
        <v>32.81</v>
      </c>
      <c r="AD126" s="51"/>
      <c r="AE126" s="140" t="n">
        <v>4.75</v>
      </c>
      <c r="AF126" s="118"/>
      <c r="AG126" s="119" t="n">
        <f aca="false">AE126+AC126</f>
        <v>37.56</v>
      </c>
      <c r="AH126" s="120" t="n">
        <v>37.56</v>
      </c>
    </row>
    <row r="127" s="23" customFormat="true" ht="20.1" hidden="false" customHeight="true" outlineLevel="0" collapsed="false">
      <c r="A127" s="136" t="s">
        <v>309</v>
      </c>
      <c r="B127" s="137" t="s">
        <v>310</v>
      </c>
      <c r="C127" s="138" t="s">
        <v>311</v>
      </c>
      <c r="D127" s="138"/>
      <c r="E127" s="138"/>
      <c r="F127" s="138"/>
      <c r="G127" s="138"/>
      <c r="H127" s="138"/>
      <c r="I127" s="138"/>
      <c r="J127" s="145" t="n">
        <v>2</v>
      </c>
      <c r="K127" s="139" t="s">
        <v>132</v>
      </c>
      <c r="L127" s="140"/>
      <c r="M127" s="140"/>
      <c r="N127" s="140"/>
      <c r="O127" s="140"/>
      <c r="P127" s="140"/>
      <c r="Q127" s="140"/>
      <c r="R127" s="140"/>
      <c r="S127" s="140"/>
      <c r="T127" s="148" t="n">
        <v>15.055</v>
      </c>
      <c r="U127" s="114" t="n">
        <f aca="false">J127*T127</f>
        <v>30.11</v>
      </c>
      <c r="V127" s="114" t="n">
        <v>5.57</v>
      </c>
      <c r="W127" s="114" t="n">
        <f aca="false">(V127*J127)</f>
        <v>11.14</v>
      </c>
      <c r="X127" s="149" t="n">
        <f aca="false">ROUND(U127+W127,2)</f>
        <v>41.25</v>
      </c>
      <c r="Y127" s="116" t="n">
        <v>41.24</v>
      </c>
      <c r="Z127" s="116" t="n">
        <v>0</v>
      </c>
      <c r="AA127" s="94" t="n">
        <f aca="false">IF((Y127=Z127),0,(Y127-Z127))</f>
        <v>41.24</v>
      </c>
      <c r="AB127" s="143" t="n">
        <f aca="false">IF((X127=AA127),"OK",(X127-AA127))</f>
        <v>0.00999999999999801</v>
      </c>
      <c r="AC127" s="140" t="n">
        <v>15.47</v>
      </c>
      <c r="AD127" s="51"/>
      <c r="AE127" s="140" t="n">
        <v>5.72</v>
      </c>
      <c r="AF127" s="118"/>
      <c r="AG127" s="119" t="n">
        <f aca="false">AE127+AC127</f>
        <v>21.19</v>
      </c>
      <c r="AH127" s="120" t="n">
        <v>21.19</v>
      </c>
    </row>
    <row r="128" s="23" customFormat="true" ht="12.75" hidden="false" customHeight="true" outlineLevel="0" collapsed="false">
      <c r="A128" s="136" t="s">
        <v>312</v>
      </c>
      <c r="B128" s="137" t="s">
        <v>313</v>
      </c>
      <c r="C128" s="138" t="s">
        <v>314</v>
      </c>
      <c r="D128" s="138"/>
      <c r="E128" s="138"/>
      <c r="F128" s="138"/>
      <c r="G128" s="138"/>
      <c r="H128" s="138"/>
      <c r="I128" s="138"/>
      <c r="J128" s="145" t="n">
        <v>1</v>
      </c>
      <c r="K128" s="139" t="s">
        <v>132</v>
      </c>
      <c r="L128" s="140"/>
      <c r="M128" s="140"/>
      <c r="N128" s="140"/>
      <c r="O128" s="140"/>
      <c r="P128" s="140"/>
      <c r="Q128" s="140"/>
      <c r="R128" s="140"/>
      <c r="S128" s="140"/>
      <c r="T128" s="114" t="n">
        <v>462.41</v>
      </c>
      <c r="U128" s="114" t="n">
        <f aca="false">J128*T128</f>
        <v>462.41</v>
      </c>
      <c r="V128" s="114" t="n">
        <v>170.54</v>
      </c>
      <c r="W128" s="114" t="n">
        <f aca="false">(V128*J128)</f>
        <v>170.54</v>
      </c>
      <c r="X128" s="115" t="n">
        <f aca="false">ROUND(U128+W128,2)</f>
        <v>632.95</v>
      </c>
      <c r="Y128" s="116" t="n">
        <v>632.95</v>
      </c>
      <c r="Z128" s="116" t="n">
        <v>0</v>
      </c>
      <c r="AA128" s="94" t="n">
        <f aca="false">IF((Y128=Z128),0,(Y128-Z128))</f>
        <v>632.95</v>
      </c>
      <c r="AB128" s="94" t="str">
        <f aca="false">IF((X128=AA128),"OK",(X128-AA128))</f>
        <v>OK</v>
      </c>
      <c r="AC128" s="140" t="n">
        <f aca="false">474.37+0.76</f>
        <v>475.13</v>
      </c>
      <c r="AD128" s="51"/>
      <c r="AE128" s="140" t="n">
        <v>175.23</v>
      </c>
      <c r="AF128" s="118"/>
      <c r="AG128" s="119" t="n">
        <f aca="false">AE128+AC128</f>
        <v>650.36</v>
      </c>
      <c r="AH128" s="120" t="n">
        <v>650.36</v>
      </c>
    </row>
    <row r="129" s="166" customFormat="true" ht="12.75" hidden="false" customHeight="true" outlineLevel="0" collapsed="false">
      <c r="A129" s="136" t="s">
        <v>315</v>
      </c>
      <c r="B129" s="157" t="s">
        <v>316</v>
      </c>
      <c r="C129" s="158" t="s">
        <v>317</v>
      </c>
      <c r="D129" s="158"/>
      <c r="E129" s="158"/>
      <c r="F129" s="158"/>
      <c r="G129" s="158"/>
      <c r="H129" s="158"/>
      <c r="I129" s="158"/>
      <c r="J129" s="160" t="n">
        <v>2</v>
      </c>
      <c r="K129" s="188" t="s">
        <v>132</v>
      </c>
      <c r="L129" s="168"/>
      <c r="M129" s="168"/>
      <c r="N129" s="168"/>
      <c r="O129" s="168"/>
      <c r="P129" s="168"/>
      <c r="Q129" s="168"/>
      <c r="R129" s="168"/>
      <c r="S129" s="168"/>
      <c r="T129" s="114" t="n">
        <v>370.41</v>
      </c>
      <c r="U129" s="114" t="n">
        <f aca="false">J129*T129</f>
        <v>740.82</v>
      </c>
      <c r="V129" s="148" t="n">
        <v>92.605</v>
      </c>
      <c r="W129" s="114" t="n">
        <f aca="false">(V129*J129)</f>
        <v>185.21</v>
      </c>
      <c r="X129" s="115" t="n">
        <f aca="false">ROUND(U129+W129,2)</f>
        <v>926.03</v>
      </c>
      <c r="Y129" s="116" t="n">
        <v>926.03</v>
      </c>
      <c r="Z129" s="116" t="n">
        <v>0</v>
      </c>
      <c r="AA129" s="94" t="n">
        <f aca="false">IF((Y129=Z129),0,(Y129-Z129))</f>
        <v>926.03</v>
      </c>
      <c r="AB129" s="94" t="str">
        <f aca="false">IF((X129=AA129),"OK",(X129-AA129))</f>
        <v>OK</v>
      </c>
      <c r="AC129" s="168" t="n">
        <f aca="false">475.74*0.8</f>
        <v>380.592</v>
      </c>
      <c r="AD129" s="162"/>
      <c r="AE129" s="168" t="n">
        <f aca="false">475.74*0.2</f>
        <v>95.148</v>
      </c>
      <c r="AF129" s="163"/>
      <c r="AG129" s="164" t="n">
        <f aca="false">AE129+AC129</f>
        <v>475.74</v>
      </c>
      <c r="AH129" s="165" t="n">
        <v>475.74</v>
      </c>
    </row>
    <row r="130" s="166" customFormat="true" ht="12.75" hidden="false" customHeight="true" outlineLevel="0" collapsed="false">
      <c r="A130" s="136" t="s">
        <v>318</v>
      </c>
      <c r="B130" s="157" t="s">
        <v>319</v>
      </c>
      <c r="C130" s="158" t="s">
        <v>320</v>
      </c>
      <c r="D130" s="158"/>
      <c r="E130" s="158"/>
      <c r="F130" s="158"/>
      <c r="G130" s="158"/>
      <c r="H130" s="158"/>
      <c r="I130" s="158"/>
      <c r="J130" s="160" t="n">
        <v>2</v>
      </c>
      <c r="K130" s="188" t="s">
        <v>132</v>
      </c>
      <c r="L130" s="168"/>
      <c r="M130" s="168"/>
      <c r="N130" s="168"/>
      <c r="O130" s="168"/>
      <c r="P130" s="168"/>
      <c r="Q130" s="168"/>
      <c r="R130" s="168"/>
      <c r="S130" s="168"/>
      <c r="T130" s="114" t="n">
        <v>220.115</v>
      </c>
      <c r="U130" s="114" t="n">
        <f aca="false">J130*T130</f>
        <v>440.23</v>
      </c>
      <c r="V130" s="114" t="n">
        <v>55.025</v>
      </c>
      <c r="W130" s="114" t="n">
        <f aca="false">(V130*J130)</f>
        <v>110.05</v>
      </c>
      <c r="X130" s="149" t="n">
        <f aca="false">ROUND(U130+W130,2)</f>
        <v>550.28</v>
      </c>
      <c r="Y130" s="116" t="n">
        <v>550.29</v>
      </c>
      <c r="Z130" s="116" t="n">
        <v>0</v>
      </c>
      <c r="AA130" s="94" t="n">
        <f aca="false">IF((Y130=Z130),0,(Y130-Z130))</f>
        <v>550.29</v>
      </c>
      <c r="AB130" s="94" t="n">
        <f aca="false">IF((X130=AA130),"OK",(X130-AA130))</f>
        <v>-0.00999999999999091</v>
      </c>
      <c r="AC130" s="168" t="n">
        <f aca="false">282.71*0.8</f>
        <v>226.168</v>
      </c>
      <c r="AD130" s="162"/>
      <c r="AE130" s="168" t="n">
        <f aca="false">282.71*0.2</f>
        <v>56.542</v>
      </c>
      <c r="AF130" s="163"/>
      <c r="AG130" s="164" t="n">
        <f aca="false">AE130+AC130</f>
        <v>282.71</v>
      </c>
      <c r="AH130" s="165" t="n">
        <v>282.71</v>
      </c>
    </row>
    <row r="131" s="166" customFormat="true" ht="12.75" hidden="false" customHeight="true" outlineLevel="0" collapsed="false">
      <c r="A131" s="136" t="s">
        <v>321</v>
      </c>
      <c r="B131" s="157" t="s">
        <v>322</v>
      </c>
      <c r="C131" s="158" t="s">
        <v>323</v>
      </c>
      <c r="D131" s="158"/>
      <c r="E131" s="158"/>
      <c r="F131" s="158"/>
      <c r="G131" s="158"/>
      <c r="H131" s="158"/>
      <c r="I131" s="158"/>
      <c r="J131" s="160" t="n">
        <v>4</v>
      </c>
      <c r="K131" s="188" t="s">
        <v>132</v>
      </c>
      <c r="L131" s="168"/>
      <c r="M131" s="168"/>
      <c r="N131" s="168"/>
      <c r="O131" s="168"/>
      <c r="P131" s="168"/>
      <c r="Q131" s="168"/>
      <c r="R131" s="168"/>
      <c r="S131" s="168"/>
      <c r="T131" s="114" t="n">
        <v>112.82</v>
      </c>
      <c r="U131" s="114" t="n">
        <f aca="false">J131*T131</f>
        <v>451.28</v>
      </c>
      <c r="V131" s="148" t="n">
        <v>28.205</v>
      </c>
      <c r="W131" s="114" t="n">
        <f aca="false">(V131*J131)</f>
        <v>112.82</v>
      </c>
      <c r="X131" s="149" t="n">
        <f aca="false">ROUND(U131+W131,2)</f>
        <v>564.1</v>
      </c>
      <c r="Y131" s="116" t="n">
        <v>564.09</v>
      </c>
      <c r="Z131" s="116" t="n">
        <v>0</v>
      </c>
      <c r="AA131" s="94" t="n">
        <f aca="false">IF((Y131=Z131),0,(Y131-Z131))</f>
        <v>564.09</v>
      </c>
      <c r="AB131" s="94" t="n">
        <f aca="false">IF((X131=AA131),"OK",(X131-AA131))</f>
        <v>0.00999999999999091</v>
      </c>
      <c r="AC131" s="168" t="n">
        <f aca="false">144.9*0.8</f>
        <v>115.92</v>
      </c>
      <c r="AD131" s="162"/>
      <c r="AE131" s="168" t="n">
        <f aca="false">144.9*0.2</f>
        <v>28.98</v>
      </c>
      <c r="AF131" s="163"/>
      <c r="AG131" s="164" t="n">
        <f aca="false">AE131+AC131</f>
        <v>144.9</v>
      </c>
      <c r="AH131" s="165"/>
    </row>
    <row r="132" s="108" customFormat="true" ht="12" hidden="false" customHeight="true" outlineLevel="0" collapsed="false">
      <c r="A132" s="154" t="n">
        <v>9</v>
      </c>
      <c r="B132" s="97" t="s">
        <v>324</v>
      </c>
      <c r="C132" s="97"/>
      <c r="D132" s="97"/>
      <c r="E132" s="97"/>
      <c r="F132" s="97"/>
      <c r="G132" s="97"/>
      <c r="H132" s="97"/>
      <c r="I132" s="97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122"/>
      <c r="U132" s="100" t="n">
        <f aca="false">SUM(U133:U140)</f>
        <v>28229.5225</v>
      </c>
      <c r="V132" s="122"/>
      <c r="W132" s="100" t="n">
        <f aca="false">SUM(W133:W140)</f>
        <v>7912.245</v>
      </c>
      <c r="X132" s="101" t="n">
        <f aca="false">U132+W132</f>
        <v>36141.7675</v>
      </c>
      <c r="Y132" s="102"/>
      <c r="Z132" s="102"/>
      <c r="AA132" s="102"/>
      <c r="AB132" s="123"/>
      <c r="AC132" s="104" t="s">
        <v>62</v>
      </c>
      <c r="AD132" s="103"/>
      <c r="AE132" s="104" t="s">
        <v>63</v>
      </c>
      <c r="AF132" s="105"/>
      <c r="AG132" s="106" t="s">
        <v>64</v>
      </c>
      <c r="AH132" s="107" t="s">
        <v>65</v>
      </c>
      <c r="AI132" s="191"/>
      <c r="AJ132" s="191"/>
    </row>
    <row r="133" s="23" customFormat="true" ht="12.75" hidden="false" customHeight="true" outlineLevel="0" collapsed="false">
      <c r="A133" s="136" t="s">
        <v>325</v>
      </c>
      <c r="B133" s="137" t="s">
        <v>326</v>
      </c>
      <c r="C133" s="138" t="s">
        <v>327</v>
      </c>
      <c r="D133" s="138"/>
      <c r="E133" s="138"/>
      <c r="F133" s="138"/>
      <c r="G133" s="138"/>
      <c r="H133" s="138"/>
      <c r="I133" s="138"/>
      <c r="J133" s="145" t="n">
        <v>125.15</v>
      </c>
      <c r="K133" s="139" t="s">
        <v>159</v>
      </c>
      <c r="L133" s="140"/>
      <c r="M133" s="140"/>
      <c r="N133" s="140"/>
      <c r="O133" s="140"/>
      <c r="P133" s="140"/>
      <c r="Q133" s="140"/>
      <c r="R133" s="140"/>
      <c r="S133" s="140"/>
      <c r="T133" s="114" t="n">
        <v>173.934318817419</v>
      </c>
      <c r="U133" s="114" t="n">
        <f aca="false">J133*T133</f>
        <v>21767.88</v>
      </c>
      <c r="V133" s="114" t="n">
        <v>29.9864962045545</v>
      </c>
      <c r="W133" s="114" t="n">
        <f aca="false">(V133*J133)</f>
        <v>3752.81</v>
      </c>
      <c r="X133" s="115" t="n">
        <f aca="false">ROUND(U133+W133,2)</f>
        <v>25520.69</v>
      </c>
      <c r="Y133" s="116" t="n">
        <v>25520.69</v>
      </c>
      <c r="Z133" s="116" t="n">
        <v>0</v>
      </c>
      <c r="AA133" s="94" t="n">
        <f aca="false">IF((Y133=Z133),0,(Y133-Z133))</f>
        <v>25520.69</v>
      </c>
      <c r="AB133" s="94" t="str">
        <f aca="false">IF((X133=AA133),"OK",(X133-AA133))</f>
        <v>OK</v>
      </c>
      <c r="AC133" s="140" t="n">
        <f aca="false">178.62+0.1</f>
        <v>178.72</v>
      </c>
      <c r="AD133" s="51"/>
      <c r="AE133" s="140" t="n">
        <v>30.81</v>
      </c>
      <c r="AF133" s="118"/>
      <c r="AG133" s="119" t="n">
        <f aca="false">AE133+AC133</f>
        <v>209.53</v>
      </c>
      <c r="AH133" s="192" t="n">
        <v>209.53</v>
      </c>
      <c r="AI133" s="193"/>
      <c r="AJ133" s="193"/>
    </row>
    <row r="134" s="135" customFormat="true" ht="12.75" hidden="false" customHeight="true" outlineLevel="0" collapsed="false">
      <c r="A134" s="194" t="s">
        <v>328</v>
      </c>
      <c r="B134" s="195"/>
      <c r="C134" s="196" t="s">
        <v>329</v>
      </c>
      <c r="D134" s="196"/>
      <c r="E134" s="196"/>
      <c r="F134" s="196"/>
      <c r="G134" s="196"/>
      <c r="H134" s="196"/>
      <c r="I134" s="196"/>
      <c r="J134" s="197"/>
      <c r="K134" s="198"/>
      <c r="L134" s="199"/>
      <c r="M134" s="199"/>
      <c r="N134" s="199"/>
      <c r="O134" s="199"/>
      <c r="P134" s="199"/>
      <c r="Q134" s="199"/>
      <c r="R134" s="199"/>
      <c r="S134" s="199"/>
      <c r="T134" s="127"/>
      <c r="U134" s="114" t="n">
        <f aca="false">J134*T134</f>
        <v>0</v>
      </c>
      <c r="V134" s="127"/>
      <c r="W134" s="114" t="n">
        <f aca="false">(V134*J134)</f>
        <v>0</v>
      </c>
      <c r="X134" s="200" t="n">
        <f aca="false">W134+U134</f>
        <v>0</v>
      </c>
      <c r="Y134" s="201"/>
      <c r="Z134" s="201"/>
      <c r="AA134" s="201"/>
      <c r="AB134" s="131"/>
      <c r="AC134" s="199"/>
      <c r="AD134" s="131"/>
      <c r="AE134" s="199"/>
      <c r="AF134" s="133"/>
      <c r="AG134" s="119" t="n">
        <f aca="false">AE134+AC134</f>
        <v>0</v>
      </c>
      <c r="AH134" s="202"/>
      <c r="AI134" s="203"/>
      <c r="AJ134" s="203"/>
    </row>
    <row r="135" s="23" customFormat="true" ht="12.75" hidden="false" customHeight="true" outlineLevel="0" collapsed="false">
      <c r="A135" s="136" t="s">
        <v>330</v>
      </c>
      <c r="B135" s="137" t="s">
        <v>331</v>
      </c>
      <c r="C135" s="138" t="s">
        <v>332</v>
      </c>
      <c r="D135" s="138"/>
      <c r="E135" s="138"/>
      <c r="F135" s="138"/>
      <c r="G135" s="138"/>
      <c r="H135" s="138"/>
      <c r="I135" s="138"/>
      <c r="J135" s="139" t="n">
        <v>114</v>
      </c>
      <c r="K135" s="139" t="s">
        <v>69</v>
      </c>
      <c r="L135" s="137"/>
      <c r="M135" s="137"/>
      <c r="N135" s="137"/>
      <c r="O135" s="137"/>
      <c r="P135" s="137"/>
      <c r="Q135" s="137"/>
      <c r="R135" s="137"/>
      <c r="S135" s="137"/>
      <c r="T135" s="114" t="n">
        <v>46.1981578947368</v>
      </c>
      <c r="U135" s="114" t="n">
        <f aca="false">J135*T135</f>
        <v>5266.59</v>
      </c>
      <c r="V135" s="114" t="n">
        <v>26.119298245614</v>
      </c>
      <c r="W135" s="114" t="n">
        <f aca="false">(V135*J135)</f>
        <v>2977.6</v>
      </c>
      <c r="X135" s="115" t="n">
        <f aca="false">ROUND(U135+W135,2)</f>
        <v>8244.19</v>
      </c>
      <c r="Y135" s="116" t="n">
        <v>8244.19</v>
      </c>
      <c r="Z135" s="116" t="n">
        <v>0</v>
      </c>
      <c r="AA135" s="94" t="n">
        <f aca="false">IF((Y135=Z135),0,(Y135-Z135))</f>
        <v>8244.19</v>
      </c>
      <c r="AB135" s="94" t="str">
        <f aca="false">IF((X135=AA135),"OK",(X135-AA135))</f>
        <v>OK</v>
      </c>
      <c r="AC135" s="140" t="n">
        <f aca="false">47.21+0.17+0.09</f>
        <v>47.47</v>
      </c>
      <c r="AD135" s="51"/>
      <c r="AE135" s="204" t="s">
        <v>333</v>
      </c>
      <c r="AF135" s="118"/>
      <c r="AG135" s="119" t="n">
        <f aca="false">AE135+AC135</f>
        <v>74.31</v>
      </c>
      <c r="AH135" s="205" t="n">
        <v>74.31</v>
      </c>
      <c r="AI135" s="193"/>
      <c r="AJ135" s="193"/>
    </row>
    <row r="136" s="23" customFormat="true" ht="20.1" hidden="false" customHeight="true" outlineLevel="0" collapsed="false">
      <c r="A136" s="136" t="s">
        <v>334</v>
      </c>
      <c r="B136" s="137" t="s">
        <v>335</v>
      </c>
      <c r="C136" s="138" t="s">
        <v>336</v>
      </c>
      <c r="D136" s="138"/>
      <c r="E136" s="138"/>
      <c r="F136" s="138"/>
      <c r="G136" s="138"/>
      <c r="H136" s="138"/>
      <c r="I136" s="138"/>
      <c r="J136" s="139" t="n">
        <f aca="false">114-85.5</f>
        <v>28.5</v>
      </c>
      <c r="K136" s="139" t="s">
        <v>69</v>
      </c>
      <c r="L136" s="137"/>
      <c r="M136" s="137"/>
      <c r="N136" s="137"/>
      <c r="O136" s="137"/>
      <c r="P136" s="137"/>
      <c r="Q136" s="137"/>
      <c r="R136" s="137"/>
      <c r="S136" s="137"/>
      <c r="T136" s="114" t="n">
        <v>21.285350877193</v>
      </c>
      <c r="U136" s="114" t="n">
        <f aca="false">J136*T136</f>
        <v>606.6325</v>
      </c>
      <c r="V136" s="114" t="n">
        <v>10.0514035087719</v>
      </c>
      <c r="W136" s="114" t="n">
        <f aca="false">(V136*J136)</f>
        <v>286.465</v>
      </c>
      <c r="X136" s="115" t="n">
        <f aca="false">ROUND(U136+W136,2)</f>
        <v>893.1</v>
      </c>
      <c r="Y136" s="116" t="n">
        <v>3572.39</v>
      </c>
      <c r="Z136" s="116" t="n">
        <v>2679.29</v>
      </c>
      <c r="AA136" s="94" t="n">
        <f aca="false">IF((Y136=Z136),0,(Y136-Z136))</f>
        <v>893.1</v>
      </c>
      <c r="AB136" s="94" t="str">
        <f aca="false">IF((X136=AA136),"OK",(X136-AA136))</f>
        <v>OK</v>
      </c>
      <c r="AC136" s="140" t="n">
        <f aca="false">21.78+0.04+0.05</f>
        <v>21.87</v>
      </c>
      <c r="AD136" s="51"/>
      <c r="AE136" s="204" t="s">
        <v>337</v>
      </c>
      <c r="AF136" s="118"/>
      <c r="AG136" s="119" t="n">
        <f aca="false">AE136+AC136</f>
        <v>32.2</v>
      </c>
      <c r="AH136" s="192" t="n">
        <v>32.2</v>
      </c>
      <c r="AI136" s="193"/>
      <c r="AJ136" s="193"/>
    </row>
    <row r="137" s="23" customFormat="true" ht="12.75" hidden="false" customHeight="false" outlineLevel="0" collapsed="false">
      <c r="A137" s="136" t="s">
        <v>338</v>
      </c>
      <c r="B137" s="137" t="s">
        <v>339</v>
      </c>
      <c r="C137" s="137" t="s">
        <v>340</v>
      </c>
      <c r="D137" s="137"/>
      <c r="E137" s="137"/>
      <c r="F137" s="137"/>
      <c r="G137" s="137"/>
      <c r="H137" s="137"/>
      <c r="I137" s="137"/>
      <c r="J137" s="139" t="n">
        <v>114</v>
      </c>
      <c r="K137" s="139" t="s">
        <v>69</v>
      </c>
      <c r="L137" s="137"/>
      <c r="M137" s="137"/>
      <c r="N137" s="137"/>
      <c r="O137" s="137"/>
      <c r="P137" s="137"/>
      <c r="Q137" s="137"/>
      <c r="R137" s="137"/>
      <c r="S137" s="137"/>
      <c r="T137" s="114" t="n">
        <v>1.01473684210526</v>
      </c>
      <c r="U137" s="114" t="n">
        <f aca="false">J137*T137</f>
        <v>115.68</v>
      </c>
      <c r="V137" s="114" t="n">
        <v>0.671140350877193</v>
      </c>
      <c r="W137" s="114" t="n">
        <f aca="false">(V137*J137)</f>
        <v>76.51</v>
      </c>
      <c r="X137" s="115" t="n">
        <f aca="false">ROUND(U137+W137,2)</f>
        <v>192.19</v>
      </c>
      <c r="Y137" s="116" t="n">
        <v>192.19</v>
      </c>
      <c r="Z137" s="116" t="n">
        <v>0</v>
      </c>
      <c r="AA137" s="94" t="n">
        <f aca="false">IF((Y137=Z137),0,(Y137-Z137))</f>
        <v>192.19</v>
      </c>
      <c r="AB137" s="94" t="str">
        <f aca="false">IF((X137=AA137),"OK",(X137-AA137))</f>
        <v>OK</v>
      </c>
      <c r="AC137" s="204" t="s">
        <v>341</v>
      </c>
      <c r="AD137" s="51"/>
      <c r="AE137" s="204" t="s">
        <v>342</v>
      </c>
      <c r="AF137" s="118"/>
      <c r="AG137" s="119" t="n">
        <f aca="false">AE137+AC137</f>
        <v>1.73</v>
      </c>
      <c r="AH137" s="192" t="n">
        <v>1.73</v>
      </c>
      <c r="AI137" s="193"/>
      <c r="AJ137" s="193"/>
    </row>
    <row r="138" s="23" customFormat="true" ht="12.75" hidden="false" customHeight="false" outlineLevel="0" collapsed="false">
      <c r="A138" s="136" t="s">
        <v>343</v>
      </c>
      <c r="B138" s="137" t="s">
        <v>344</v>
      </c>
      <c r="C138" s="137" t="s">
        <v>345</v>
      </c>
      <c r="D138" s="137"/>
      <c r="E138" s="137"/>
      <c r="F138" s="137"/>
      <c r="G138" s="137"/>
      <c r="H138" s="137"/>
      <c r="I138" s="137"/>
      <c r="J138" s="139" t="n">
        <v>114</v>
      </c>
      <c r="K138" s="139" t="s">
        <v>69</v>
      </c>
      <c r="L138" s="137"/>
      <c r="M138" s="137"/>
      <c r="N138" s="137"/>
      <c r="O138" s="137"/>
      <c r="P138" s="137"/>
      <c r="Q138" s="137"/>
      <c r="R138" s="137"/>
      <c r="S138" s="137"/>
      <c r="T138" s="114" t="n">
        <v>4.14684210526316</v>
      </c>
      <c r="U138" s="114" t="n">
        <f aca="false">J138*T138</f>
        <v>472.74</v>
      </c>
      <c r="V138" s="114" t="n">
        <v>7.18298245614035</v>
      </c>
      <c r="W138" s="114" t="n">
        <f aca="false">(V138*J138)</f>
        <v>818.86</v>
      </c>
      <c r="X138" s="115" t="n">
        <f aca="false">ROUND(U138+W138,2)</f>
        <v>1291.6</v>
      </c>
      <c r="Y138" s="116" t="n">
        <v>1291.6</v>
      </c>
      <c r="Z138" s="116" t="n">
        <v>0</v>
      </c>
      <c r="AA138" s="94" t="n">
        <f aca="false">IF((Y138=Z138),0,(Y138-Z138))</f>
        <v>1291.6</v>
      </c>
      <c r="AB138" s="94" t="str">
        <f aca="false">IF((X138=AA138),"OK",(X138-AA138))</f>
        <v>OK</v>
      </c>
      <c r="AC138" s="140" t="n">
        <f aca="false">4.25+0.01</f>
        <v>4.26</v>
      </c>
      <c r="AD138" s="51"/>
      <c r="AE138" s="204" t="s">
        <v>346</v>
      </c>
      <c r="AF138" s="118"/>
      <c r="AG138" s="119" t="n">
        <f aca="false">AE138+AC138</f>
        <v>11.64</v>
      </c>
      <c r="AH138" s="192" t="n">
        <v>11.64</v>
      </c>
      <c r="AI138" s="193"/>
      <c r="AJ138" s="193"/>
    </row>
    <row r="139" s="23" customFormat="true" ht="27" hidden="false" customHeight="true" outlineLevel="0" collapsed="false">
      <c r="A139" s="136" t="s">
        <v>347</v>
      </c>
      <c r="B139" s="137" t="s">
        <v>348</v>
      </c>
      <c r="C139" s="138" t="s">
        <v>349</v>
      </c>
      <c r="D139" s="138"/>
      <c r="E139" s="138"/>
      <c r="F139" s="138"/>
      <c r="G139" s="138"/>
      <c r="H139" s="138"/>
      <c r="I139" s="138"/>
      <c r="J139" s="139" t="n">
        <v>0</v>
      </c>
      <c r="K139" s="139" t="s">
        <v>69</v>
      </c>
      <c r="L139" s="137"/>
      <c r="M139" s="137"/>
      <c r="N139" s="137"/>
      <c r="O139" s="137"/>
      <c r="P139" s="137"/>
      <c r="Q139" s="137"/>
      <c r="R139" s="137"/>
      <c r="S139" s="137"/>
      <c r="T139" s="114" t="n">
        <v>27.8771569433032</v>
      </c>
      <c r="U139" s="114" t="n">
        <f aca="false">J139*T139</f>
        <v>0</v>
      </c>
      <c r="V139" s="114" t="n">
        <v>35.715283483977</v>
      </c>
      <c r="W139" s="114" t="n">
        <f aca="false">(V139*J139)</f>
        <v>0</v>
      </c>
      <c r="X139" s="115" t="n">
        <f aca="false">ROUND(U139+W139,2)</f>
        <v>0</v>
      </c>
      <c r="Y139" s="116" t="n">
        <v>1547.84</v>
      </c>
      <c r="Z139" s="116" t="n">
        <v>1547.84</v>
      </c>
      <c r="AA139" s="94" t="n">
        <f aca="false">IF((Y139=Z139),0,(Y139-Z139))</f>
        <v>0</v>
      </c>
      <c r="AB139" s="94" t="str">
        <f aca="false">IF((X139=AA139),"OK",(X139-AA139))</f>
        <v>OK</v>
      </c>
      <c r="AC139" s="140" t="n">
        <f aca="false">28.52+0.12</f>
        <v>28.64</v>
      </c>
      <c r="AD139" s="51"/>
      <c r="AE139" s="204" t="s">
        <v>350</v>
      </c>
      <c r="AF139" s="118"/>
      <c r="AG139" s="119" t="n">
        <f aca="false">AE139+AC139</f>
        <v>65.34</v>
      </c>
      <c r="AH139" s="192" t="n">
        <v>65.34</v>
      </c>
      <c r="AI139" s="193"/>
      <c r="AJ139" s="193"/>
    </row>
    <row r="140" s="23" customFormat="true" ht="27" hidden="false" customHeight="true" outlineLevel="0" collapsed="false">
      <c r="A140" s="136" t="s">
        <v>351</v>
      </c>
      <c r="B140" s="137" t="s">
        <v>352</v>
      </c>
      <c r="C140" s="138" t="s">
        <v>353</v>
      </c>
      <c r="D140" s="138"/>
      <c r="E140" s="138"/>
      <c r="F140" s="138"/>
      <c r="G140" s="138"/>
      <c r="H140" s="138"/>
      <c r="I140" s="138"/>
      <c r="J140" s="139" t="n">
        <v>0</v>
      </c>
      <c r="K140" s="139" t="s">
        <v>69</v>
      </c>
      <c r="L140" s="137"/>
      <c r="M140" s="137"/>
      <c r="N140" s="137"/>
      <c r="O140" s="137"/>
      <c r="P140" s="137"/>
      <c r="Q140" s="137"/>
      <c r="R140" s="137"/>
      <c r="S140" s="137"/>
      <c r="T140" s="114" t="n">
        <v>13.9264585045193</v>
      </c>
      <c r="U140" s="114" t="n">
        <f aca="false">J140*T140</f>
        <v>0</v>
      </c>
      <c r="V140" s="148" t="n">
        <v>10.354971240756</v>
      </c>
      <c r="W140" s="114" t="n">
        <f aca="false">(V140*J140)</f>
        <v>0</v>
      </c>
      <c r="X140" s="115" t="n">
        <f aca="false">ROUND(U140+W140,2)</f>
        <v>0</v>
      </c>
      <c r="Y140" s="116" t="n">
        <v>591.02</v>
      </c>
      <c r="Z140" s="116" t="n">
        <v>591.02</v>
      </c>
      <c r="AA140" s="94" t="n">
        <f aca="false">IF((Y140=Z140),0,(Y140-Z140))</f>
        <v>0</v>
      </c>
      <c r="AB140" s="143" t="str">
        <f aca="false">IF((X140=AA140),"OK",(X140-AA140))</f>
        <v>OK</v>
      </c>
      <c r="AC140" s="140" t="n">
        <f aca="false">14.24+0.03+0.04</f>
        <v>14.31</v>
      </c>
      <c r="AD140" s="51"/>
      <c r="AE140" s="204" t="s">
        <v>354</v>
      </c>
      <c r="AF140" s="118"/>
      <c r="AG140" s="119" t="n">
        <f aca="false">AE140+AC140</f>
        <v>24.95</v>
      </c>
      <c r="AH140" s="192" t="n">
        <v>24.95</v>
      </c>
      <c r="AI140" s="193"/>
      <c r="AJ140" s="193"/>
    </row>
    <row r="141" s="108" customFormat="true" ht="12.75" hidden="false" customHeight="false" outlineLevel="0" collapsed="false">
      <c r="A141" s="154" t="n">
        <v>10</v>
      </c>
      <c r="B141" s="97" t="s">
        <v>355</v>
      </c>
      <c r="C141" s="97"/>
      <c r="D141" s="97"/>
      <c r="E141" s="97"/>
      <c r="F141" s="97"/>
      <c r="G141" s="97"/>
      <c r="H141" s="97"/>
      <c r="I141" s="97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122"/>
      <c r="U141" s="100" t="n">
        <f aca="false">SUM(U142:U154)</f>
        <v>6667.68010181333</v>
      </c>
      <c r="V141" s="122"/>
      <c r="W141" s="100" t="n">
        <f aca="false">SUM(W142:W154)</f>
        <v>1404.00364850568</v>
      </c>
      <c r="X141" s="101" t="n">
        <f aca="false">U141+W141</f>
        <v>8071.68375031901</v>
      </c>
      <c r="Y141" s="102"/>
      <c r="Z141" s="102"/>
      <c r="AA141" s="102"/>
      <c r="AB141" s="123"/>
      <c r="AC141" s="104" t="s">
        <v>62</v>
      </c>
      <c r="AD141" s="103"/>
      <c r="AE141" s="104" t="s">
        <v>63</v>
      </c>
      <c r="AF141" s="105"/>
      <c r="AG141" s="106" t="s">
        <v>64</v>
      </c>
      <c r="AH141" s="107" t="s">
        <v>65</v>
      </c>
      <c r="AI141" s="206"/>
      <c r="AJ141" s="206"/>
    </row>
    <row r="142" s="23" customFormat="true" ht="20.1" hidden="false" customHeight="true" outlineLevel="0" collapsed="false">
      <c r="A142" s="136" t="s">
        <v>356</v>
      </c>
      <c r="B142" s="137" t="s">
        <v>357</v>
      </c>
      <c r="C142" s="138" t="s">
        <v>358</v>
      </c>
      <c r="D142" s="138"/>
      <c r="E142" s="138"/>
      <c r="F142" s="138"/>
      <c r="G142" s="138"/>
      <c r="H142" s="138"/>
      <c r="I142" s="138"/>
      <c r="J142" s="145" t="n">
        <f aca="false">55.01-31.1</f>
        <v>23.91</v>
      </c>
      <c r="K142" s="139" t="s">
        <v>69</v>
      </c>
      <c r="L142" s="140"/>
      <c r="M142" s="140"/>
      <c r="N142" s="140"/>
      <c r="O142" s="140"/>
      <c r="P142" s="140"/>
      <c r="Q142" s="140"/>
      <c r="R142" s="140"/>
      <c r="S142" s="140"/>
      <c r="T142" s="114" t="n">
        <v>23.4746409743683</v>
      </c>
      <c r="U142" s="114" t="n">
        <f aca="false">J142*T142</f>
        <v>561.278665697146</v>
      </c>
      <c r="V142" s="114" t="n">
        <v>8.5253590256317</v>
      </c>
      <c r="W142" s="114" t="n">
        <f aca="false">(V142*J142)</f>
        <v>203.841334302854</v>
      </c>
      <c r="X142" s="115" t="n">
        <f aca="false">ROUND(U142+W142,2)</f>
        <v>765.12</v>
      </c>
      <c r="Y142" s="116" t="n">
        <v>1760.32</v>
      </c>
      <c r="Z142" s="116" t="n">
        <v>995.28</v>
      </c>
      <c r="AA142" s="94" t="n">
        <f aca="false">IF((Y142=Z142),0,(Y142-Z142))</f>
        <v>765.04</v>
      </c>
      <c r="AB142" s="143" t="n">
        <f aca="false">IF((X142=AA142),"OK",(X142-AA142))</f>
        <v>0.0800000000000409</v>
      </c>
      <c r="AC142" s="140" t="n">
        <f aca="false">24.11+0.01</f>
        <v>24.12</v>
      </c>
      <c r="AD142" s="51"/>
      <c r="AE142" s="140" t="n">
        <v>8.76</v>
      </c>
      <c r="AF142" s="118"/>
      <c r="AG142" s="119" t="n">
        <f aca="false">AE142+AC142</f>
        <v>32.88</v>
      </c>
      <c r="AH142" s="120" t="n">
        <v>32.88</v>
      </c>
    </row>
    <row r="143" s="207" customFormat="true" ht="30" hidden="false" customHeight="true" outlineLevel="0" collapsed="false">
      <c r="A143" s="136" t="s">
        <v>359</v>
      </c>
      <c r="B143" s="111" t="s">
        <v>360</v>
      </c>
      <c r="C143" s="121" t="s">
        <v>361</v>
      </c>
      <c r="D143" s="121"/>
      <c r="E143" s="121"/>
      <c r="F143" s="121"/>
      <c r="G143" s="121"/>
      <c r="H143" s="121"/>
      <c r="I143" s="121"/>
      <c r="J143" s="145" t="n">
        <f aca="false">142.22-110.48</f>
        <v>31.74</v>
      </c>
      <c r="K143" s="152" t="s">
        <v>69</v>
      </c>
      <c r="L143" s="151"/>
      <c r="M143" s="151"/>
      <c r="N143" s="151"/>
      <c r="O143" s="151"/>
      <c r="P143" s="153"/>
      <c r="Q143" s="151"/>
      <c r="R143" s="151"/>
      <c r="S143" s="151"/>
      <c r="T143" s="114" t="n">
        <v>36.6581352833638</v>
      </c>
      <c r="U143" s="114" t="n">
        <f aca="false">J143*T143</f>
        <v>1163.52921389397</v>
      </c>
      <c r="V143" s="114" t="n">
        <v>12.2247222612853</v>
      </c>
      <c r="W143" s="114" t="n">
        <f aca="false">(V143*J143)</f>
        <v>388.012684573196</v>
      </c>
      <c r="X143" s="149" t="n">
        <f aca="false">ROUND(U143+W143,2)</f>
        <v>1551.54</v>
      </c>
      <c r="Y143" s="116" t="n">
        <v>6952.11</v>
      </c>
      <c r="Z143" s="116" t="n">
        <v>5400.4</v>
      </c>
      <c r="AA143" s="94" t="n">
        <f aca="false">IF((Y143=Z143),0,(Y143-Z143))</f>
        <v>1551.71</v>
      </c>
      <c r="AB143" s="143" t="n">
        <f aca="false">IF((X143=AA143),"OK",(X143-AA143))</f>
        <v>-0.170000000000073</v>
      </c>
      <c r="AC143" s="151" t="n">
        <f aca="false">37.64+0.03</f>
        <v>37.67</v>
      </c>
      <c r="AD143" s="94"/>
      <c r="AE143" s="151" t="n">
        <v>12.56</v>
      </c>
      <c r="AF143" s="118"/>
      <c r="AG143" s="119" t="n">
        <f aca="false">AE143+AC143</f>
        <v>50.23</v>
      </c>
      <c r="AH143" s="120" t="n">
        <v>50.23</v>
      </c>
    </row>
    <row r="144" s="23" customFormat="true" ht="20.1" hidden="false" customHeight="true" outlineLevel="0" collapsed="false">
      <c r="A144" s="136" t="s">
        <v>362</v>
      </c>
      <c r="B144" s="137" t="s">
        <v>363</v>
      </c>
      <c r="C144" s="138" t="s">
        <v>364</v>
      </c>
      <c r="D144" s="138"/>
      <c r="E144" s="138"/>
      <c r="F144" s="138"/>
      <c r="G144" s="138"/>
      <c r="H144" s="138"/>
      <c r="I144" s="138"/>
      <c r="J144" s="145" t="n">
        <v>0</v>
      </c>
      <c r="K144" s="145" t="s">
        <v>69</v>
      </c>
      <c r="L144" s="146"/>
      <c r="M144" s="146"/>
      <c r="N144" s="146"/>
      <c r="O144" s="146"/>
      <c r="P144" s="146"/>
      <c r="Q144" s="146"/>
      <c r="R144" s="146"/>
      <c r="S144" s="146"/>
      <c r="T144" s="114" t="n">
        <v>1.55006328223879</v>
      </c>
      <c r="U144" s="114" t="n">
        <f aca="false">J144*T144</f>
        <v>0</v>
      </c>
      <c r="V144" s="114" t="n">
        <v>1.5021094079595</v>
      </c>
      <c r="W144" s="114" t="n">
        <f aca="false">(V144*J144)</f>
        <v>0</v>
      </c>
      <c r="X144" s="115" t="n">
        <f aca="false">ROUND(U144+W144,2)</f>
        <v>0</v>
      </c>
      <c r="Y144" s="116" t="n">
        <v>434.08</v>
      </c>
      <c r="Z144" s="116" t="n">
        <v>434.08</v>
      </c>
      <c r="AA144" s="94" t="n">
        <f aca="false">IF((Y144=Z144),0,(Y144-Z144))</f>
        <v>0</v>
      </c>
      <c r="AB144" s="94" t="str">
        <f aca="false">IF((X144=AA144),"OK",(X144-AA144))</f>
        <v>OK</v>
      </c>
      <c r="AC144" s="146" t="n">
        <v>1.59</v>
      </c>
      <c r="AD144" s="51"/>
      <c r="AE144" s="146" t="n">
        <v>1.54</v>
      </c>
      <c r="AF144" s="118"/>
      <c r="AG144" s="119" t="n">
        <f aca="false">AE144+AC144</f>
        <v>3.13</v>
      </c>
      <c r="AH144" s="120" t="n">
        <v>3.13</v>
      </c>
    </row>
    <row r="145" s="23" customFormat="true" ht="30" hidden="false" customHeight="true" outlineLevel="0" collapsed="false">
      <c r="A145" s="136" t="s">
        <v>365</v>
      </c>
      <c r="B145" s="137" t="s">
        <v>366</v>
      </c>
      <c r="C145" s="138" t="s">
        <v>367</v>
      </c>
      <c r="D145" s="138"/>
      <c r="E145" s="138"/>
      <c r="F145" s="138"/>
      <c r="G145" s="138"/>
      <c r="H145" s="138"/>
      <c r="I145" s="138"/>
      <c r="J145" s="145" t="n">
        <v>0</v>
      </c>
      <c r="K145" s="139" t="s">
        <v>69</v>
      </c>
      <c r="L145" s="140"/>
      <c r="M145" s="140"/>
      <c r="N145" s="140"/>
      <c r="O145" s="140"/>
      <c r="P145" s="140"/>
      <c r="Q145" s="140"/>
      <c r="R145" s="140"/>
      <c r="S145" s="140"/>
      <c r="T145" s="114" t="n">
        <v>14.4539445928843</v>
      </c>
      <c r="U145" s="114" t="n">
        <f aca="false">J145*T145</f>
        <v>0</v>
      </c>
      <c r="V145" s="114" t="n">
        <v>12.1923780059063</v>
      </c>
      <c r="W145" s="148" t="n">
        <f aca="false">(V145*J145)</f>
        <v>0</v>
      </c>
      <c r="X145" s="149" t="n">
        <f aca="false">ROUND(U145+W145,2)</f>
        <v>0</v>
      </c>
      <c r="Y145" s="116" t="n">
        <v>3789.69</v>
      </c>
      <c r="Z145" s="116" t="n">
        <v>3789.69</v>
      </c>
      <c r="AA145" s="94" t="n">
        <f aca="false">IF((Y145=Z145),0,(Y145-Z145))</f>
        <v>0</v>
      </c>
      <c r="AB145" s="94" t="str">
        <f aca="false">IF((X145=AA145),"OK",(X145-AA145))</f>
        <v>OK</v>
      </c>
      <c r="AC145" s="140" t="n">
        <f aca="false">14.77+0.04+0.04</f>
        <v>14.85</v>
      </c>
      <c r="AD145" s="51"/>
      <c r="AE145" s="140" t="n">
        <v>12.53</v>
      </c>
      <c r="AF145" s="118"/>
      <c r="AG145" s="119" t="n">
        <f aca="false">AE145+AC145</f>
        <v>27.38</v>
      </c>
      <c r="AH145" s="120" t="n">
        <v>27.38</v>
      </c>
    </row>
    <row r="146" s="23" customFormat="true" ht="20.1" hidden="false" customHeight="true" outlineLevel="0" collapsed="false">
      <c r="A146" s="136" t="s">
        <v>368</v>
      </c>
      <c r="B146" s="137" t="s">
        <v>369</v>
      </c>
      <c r="C146" s="138" t="s">
        <v>370</v>
      </c>
      <c r="D146" s="138"/>
      <c r="E146" s="138"/>
      <c r="F146" s="138"/>
      <c r="G146" s="138"/>
      <c r="H146" s="138"/>
      <c r="I146" s="138"/>
      <c r="J146" s="145" t="n">
        <v>9.2</v>
      </c>
      <c r="K146" s="139" t="s">
        <v>69</v>
      </c>
      <c r="L146" s="140"/>
      <c r="M146" s="140"/>
      <c r="N146" s="140"/>
      <c r="O146" s="140"/>
      <c r="P146" s="140"/>
      <c r="Q146" s="140"/>
      <c r="R146" s="140"/>
      <c r="S146" s="140"/>
      <c r="T146" s="114" t="n">
        <v>71.6228260869565</v>
      </c>
      <c r="U146" s="114" t="n">
        <f aca="false">J146*T146</f>
        <v>658.93</v>
      </c>
      <c r="V146" s="114" t="n">
        <v>8.59673913043478</v>
      </c>
      <c r="W146" s="114" t="n">
        <f aca="false">(V146*J146)</f>
        <v>79.09</v>
      </c>
      <c r="X146" s="115" t="n">
        <f aca="false">ROUND(U146+W146,2)</f>
        <v>738.02</v>
      </c>
      <c r="Y146" s="116" t="n">
        <v>738.02</v>
      </c>
      <c r="Z146" s="116" t="n">
        <v>0</v>
      </c>
      <c r="AA146" s="94" t="n">
        <f aca="false">IF((Y146=Z146),0,(Y146-Z146))</f>
        <v>738.02</v>
      </c>
      <c r="AB146" s="94" t="str">
        <f aca="false">IF((X146=AA146),"OK",(X146-AA146))</f>
        <v>OK</v>
      </c>
      <c r="AC146" s="140" t="n">
        <f aca="false">73.57+0.02</f>
        <v>73.59</v>
      </c>
      <c r="AD146" s="51"/>
      <c r="AE146" s="140" t="n">
        <v>8.83</v>
      </c>
      <c r="AF146" s="118"/>
      <c r="AG146" s="119" t="n">
        <f aca="false">AE146+AC146</f>
        <v>82.42</v>
      </c>
      <c r="AH146" s="120" t="n">
        <v>82.42</v>
      </c>
    </row>
    <row r="147" s="23" customFormat="true" ht="30" hidden="false" customHeight="true" outlineLevel="0" collapsed="false">
      <c r="A147" s="136" t="s">
        <v>371</v>
      </c>
      <c r="B147" s="137" t="s">
        <v>372</v>
      </c>
      <c r="C147" s="138" t="s">
        <v>373</v>
      </c>
      <c r="D147" s="138"/>
      <c r="E147" s="138"/>
      <c r="F147" s="138"/>
      <c r="G147" s="138"/>
      <c r="H147" s="138"/>
      <c r="I147" s="138"/>
      <c r="J147" s="145" t="n">
        <v>0</v>
      </c>
      <c r="K147" s="139" t="s">
        <v>69</v>
      </c>
      <c r="L147" s="140"/>
      <c r="M147" s="140"/>
      <c r="N147" s="140"/>
      <c r="O147" s="140"/>
      <c r="P147" s="140"/>
      <c r="Q147" s="140"/>
      <c r="R147" s="140"/>
      <c r="S147" s="140"/>
      <c r="T147" s="114" t="n">
        <v>23.4426339285714</v>
      </c>
      <c r="U147" s="114" t="n">
        <f aca="false">J147*T147</f>
        <v>0</v>
      </c>
      <c r="V147" s="114" t="n">
        <v>11.39375</v>
      </c>
      <c r="W147" s="114" t="n">
        <f aca="false">(V147*J147)</f>
        <v>0</v>
      </c>
      <c r="X147" s="115" t="n">
        <f aca="false">ROUND(U147+W147,2)</f>
        <v>0</v>
      </c>
      <c r="Y147" s="116" t="n">
        <v>1560.67</v>
      </c>
      <c r="Z147" s="116" t="n">
        <v>1560.67</v>
      </c>
      <c r="AA147" s="94" t="n">
        <f aca="false">IF((Y147=Z147),0,(Y147-Z147))</f>
        <v>0</v>
      </c>
      <c r="AB147" s="94" t="str">
        <f aca="false">IF((X147=AA147),"OK",(X147-AA147))</f>
        <v>OK</v>
      </c>
      <c r="AC147" s="140" t="n">
        <f aca="false">24.06+0.02+0.01</f>
        <v>24.09</v>
      </c>
      <c r="AD147" s="51"/>
      <c r="AE147" s="140" t="n">
        <v>11.71</v>
      </c>
      <c r="AF147" s="118"/>
      <c r="AG147" s="119" t="n">
        <f aca="false">AE147+AC147</f>
        <v>35.8</v>
      </c>
      <c r="AH147" s="120" t="n">
        <v>35.8</v>
      </c>
    </row>
    <row r="148" s="23" customFormat="true" ht="15" hidden="false" customHeight="true" outlineLevel="0" collapsed="false">
      <c r="A148" s="136" t="s">
        <v>374</v>
      </c>
      <c r="B148" s="137" t="s">
        <v>375</v>
      </c>
      <c r="C148" s="138" t="s">
        <v>376</v>
      </c>
      <c r="D148" s="138"/>
      <c r="E148" s="138"/>
      <c r="F148" s="138"/>
      <c r="G148" s="138"/>
      <c r="H148" s="138"/>
      <c r="I148" s="138"/>
      <c r="J148" s="145" t="n">
        <v>0</v>
      </c>
      <c r="K148" s="139" t="s">
        <v>69</v>
      </c>
      <c r="L148" s="140"/>
      <c r="M148" s="140"/>
      <c r="N148" s="140"/>
      <c r="O148" s="140"/>
      <c r="P148" s="140"/>
      <c r="Q148" s="140"/>
      <c r="R148" s="140"/>
      <c r="S148" s="140"/>
      <c r="T148" s="148" t="n">
        <v>1.24404761904762</v>
      </c>
      <c r="U148" s="114" t="n">
        <f aca="false">J148*T148</f>
        <v>0</v>
      </c>
      <c r="V148" s="148" t="n">
        <v>4.46428571428571</v>
      </c>
      <c r="W148" s="114" t="n">
        <f aca="false">(V148*J148)</f>
        <v>0</v>
      </c>
      <c r="X148" s="149" t="n">
        <f aca="false">ROUND(U148+W148,2)</f>
        <v>0</v>
      </c>
      <c r="Y148" s="116" t="n">
        <v>9.6</v>
      </c>
      <c r="Z148" s="116" t="n">
        <v>9.6</v>
      </c>
      <c r="AA148" s="94" t="n">
        <f aca="false">IF((Y148=Z148),0,(Y148-Z148))</f>
        <v>0</v>
      </c>
      <c r="AB148" s="94" t="str">
        <f aca="false">IF((X148=AA148),"OK",(X148-AA148))</f>
        <v>OK</v>
      </c>
      <c r="AC148" s="140" t="n">
        <v>1.28</v>
      </c>
      <c r="AD148" s="51"/>
      <c r="AE148" s="140" t="n">
        <v>4.59</v>
      </c>
      <c r="AF148" s="118"/>
      <c r="AG148" s="119" t="n">
        <f aca="false">AE148+AC148</f>
        <v>5.87</v>
      </c>
      <c r="AH148" s="120" t="n">
        <v>5.87</v>
      </c>
    </row>
    <row r="149" s="23" customFormat="true" ht="15" hidden="false" customHeight="true" outlineLevel="0" collapsed="false">
      <c r="A149" s="136" t="s">
        <v>377</v>
      </c>
      <c r="B149" s="137" t="s">
        <v>378</v>
      </c>
      <c r="C149" s="138" t="s">
        <v>379</v>
      </c>
      <c r="D149" s="138"/>
      <c r="E149" s="138"/>
      <c r="F149" s="138"/>
      <c r="G149" s="138"/>
      <c r="H149" s="138"/>
      <c r="I149" s="138"/>
      <c r="J149" s="145" t="n">
        <v>0</v>
      </c>
      <c r="K149" s="139" t="s">
        <v>69</v>
      </c>
      <c r="L149" s="140"/>
      <c r="M149" s="140"/>
      <c r="N149" s="140"/>
      <c r="O149" s="140"/>
      <c r="P149" s="140"/>
      <c r="Q149" s="140"/>
      <c r="R149" s="140"/>
      <c r="S149" s="140"/>
      <c r="T149" s="114" t="n">
        <v>4.40181818181818</v>
      </c>
      <c r="U149" s="114" t="n">
        <f aca="false">J149*T149</f>
        <v>0</v>
      </c>
      <c r="V149" s="114" t="n">
        <v>12.1527272727273</v>
      </c>
      <c r="W149" s="114" t="n">
        <f aca="false">(V149*J149)</f>
        <v>0</v>
      </c>
      <c r="X149" s="115" t="n">
        <f aca="false">ROUND(U149+W149,2)</f>
        <v>0</v>
      </c>
      <c r="Y149" s="116" t="n">
        <v>91.05</v>
      </c>
      <c r="Z149" s="116" t="n">
        <v>91.05</v>
      </c>
      <c r="AA149" s="94" t="n">
        <f aca="false">IF((Y149=Z149),0,(Y149-Z149))</f>
        <v>0</v>
      </c>
      <c r="AB149" s="94" t="str">
        <f aca="false">IF((X149=AA149),"OK",(X149-AA149))</f>
        <v>OK</v>
      </c>
      <c r="AC149" s="140" t="n">
        <f aca="false">4.48+0.04</f>
        <v>4.52</v>
      </c>
      <c r="AD149" s="51"/>
      <c r="AE149" s="140" t="n">
        <v>12.49</v>
      </c>
      <c r="AF149" s="118"/>
      <c r="AG149" s="119" t="n">
        <f aca="false">AE149+AC149</f>
        <v>17.01</v>
      </c>
      <c r="AH149" s="120" t="n">
        <v>17.01</v>
      </c>
    </row>
    <row r="150" s="23" customFormat="true" ht="19.15" hidden="false" customHeight="true" outlineLevel="0" collapsed="false">
      <c r="A150" s="136" t="s">
        <v>380</v>
      </c>
      <c r="B150" s="137" t="s">
        <v>381</v>
      </c>
      <c r="C150" s="138" t="s">
        <v>382</v>
      </c>
      <c r="D150" s="138"/>
      <c r="E150" s="138"/>
      <c r="F150" s="138"/>
      <c r="G150" s="138"/>
      <c r="H150" s="138"/>
      <c r="I150" s="138"/>
      <c r="J150" s="145" t="n">
        <v>0</v>
      </c>
      <c r="K150" s="139" t="s">
        <v>159</v>
      </c>
      <c r="L150" s="140"/>
      <c r="M150" s="140"/>
      <c r="N150" s="140"/>
      <c r="O150" s="140"/>
      <c r="P150" s="140"/>
      <c r="Q150" s="140"/>
      <c r="R150" s="140"/>
      <c r="S150" s="140"/>
      <c r="T150" s="114" t="n">
        <v>1.55022321428571</v>
      </c>
      <c r="U150" s="114" t="n">
        <f aca="false">J150*T150</f>
        <v>0</v>
      </c>
      <c r="V150" s="114" t="n">
        <v>2.58091517857143</v>
      </c>
      <c r="W150" s="114" t="n">
        <f aca="false">(V150*J150)</f>
        <v>0</v>
      </c>
      <c r="X150" s="149" t="n">
        <f aca="false">ROUND(U150+W150,2)</f>
        <v>0</v>
      </c>
      <c r="Y150" s="116" t="n">
        <v>74.02</v>
      </c>
      <c r="Z150" s="116" t="n">
        <v>74.02</v>
      </c>
      <c r="AA150" s="94" t="n">
        <f aca="false">IF((Y150=Z150),0,(Y150-Z150))</f>
        <v>0</v>
      </c>
      <c r="AB150" s="94" t="str">
        <f aca="false">IF((X150=AA150),"OK",(X150-AA150))</f>
        <v>OK</v>
      </c>
      <c r="AC150" s="140" t="n">
        <v>1.59</v>
      </c>
      <c r="AD150" s="51"/>
      <c r="AE150" s="140" t="n">
        <v>2.65</v>
      </c>
      <c r="AF150" s="118"/>
      <c r="AG150" s="119" t="n">
        <f aca="false">AE150+AC150</f>
        <v>4.24</v>
      </c>
      <c r="AH150" s="120" t="n">
        <v>4.24</v>
      </c>
    </row>
    <row r="151" s="23" customFormat="true" ht="30" hidden="false" customHeight="true" outlineLevel="0" collapsed="false">
      <c r="A151" s="136" t="s">
        <v>383</v>
      </c>
      <c r="B151" s="137" t="s">
        <v>384</v>
      </c>
      <c r="C151" s="138" t="s">
        <v>385</v>
      </c>
      <c r="D151" s="138"/>
      <c r="E151" s="138"/>
      <c r="F151" s="138"/>
      <c r="G151" s="138"/>
      <c r="H151" s="138"/>
      <c r="I151" s="138"/>
      <c r="J151" s="145" t="n">
        <v>4</v>
      </c>
      <c r="K151" s="139" t="s">
        <v>132</v>
      </c>
      <c r="L151" s="140"/>
      <c r="M151" s="140"/>
      <c r="N151" s="140"/>
      <c r="O151" s="140"/>
      <c r="P151" s="140"/>
      <c r="Q151" s="140"/>
      <c r="R151" s="140"/>
      <c r="S151" s="140"/>
      <c r="T151" s="114" t="n">
        <v>430.9875</v>
      </c>
      <c r="U151" s="114" t="n">
        <f aca="false">J151*T151</f>
        <v>1723.95</v>
      </c>
      <c r="V151" s="114" t="n">
        <v>113.25</v>
      </c>
      <c r="W151" s="114" t="n">
        <f aca="false">(V151*J151)</f>
        <v>453</v>
      </c>
      <c r="X151" s="149" t="n">
        <f aca="false">ROUND(U151+W151,2)</f>
        <v>2176.95</v>
      </c>
      <c r="Y151" s="116" t="n">
        <v>2176.96</v>
      </c>
      <c r="Z151" s="116" t="n">
        <v>0</v>
      </c>
      <c r="AA151" s="94" t="n">
        <f aca="false">IF((Y151=Z151),0,(Y151-Z151))</f>
        <v>2176.96</v>
      </c>
      <c r="AB151" s="143" t="n">
        <f aca="false">IF((X151=AA151),"OK",(X151-AA151))</f>
        <v>-0.0100000000002183</v>
      </c>
      <c r="AC151" s="140" t="n">
        <f aca="false">442.45+0.39</f>
        <v>442.84</v>
      </c>
      <c r="AD151" s="51"/>
      <c r="AE151" s="140" t="n">
        <v>116.36</v>
      </c>
      <c r="AF151" s="118"/>
      <c r="AG151" s="119" t="n">
        <f aca="false">AE151+AC151</f>
        <v>559.2</v>
      </c>
      <c r="AH151" s="120" t="n">
        <v>559.2</v>
      </c>
    </row>
    <row r="152" s="23" customFormat="true" ht="12.75" hidden="false" customHeight="true" outlineLevel="0" collapsed="false">
      <c r="A152" s="136" t="s">
        <v>386</v>
      </c>
      <c r="B152" s="137" t="s">
        <v>387</v>
      </c>
      <c r="C152" s="138" t="s">
        <v>388</v>
      </c>
      <c r="D152" s="138"/>
      <c r="E152" s="138"/>
      <c r="F152" s="138"/>
      <c r="G152" s="138"/>
      <c r="H152" s="138"/>
      <c r="I152" s="138"/>
      <c r="J152" s="145" t="n">
        <v>0</v>
      </c>
      <c r="K152" s="139" t="s">
        <v>69</v>
      </c>
      <c r="L152" s="140"/>
      <c r="M152" s="140"/>
      <c r="N152" s="140"/>
      <c r="O152" s="140"/>
      <c r="P152" s="140"/>
      <c r="Q152" s="140"/>
      <c r="R152" s="140"/>
      <c r="S152" s="140"/>
      <c r="T152" s="114" t="n">
        <v>741.375992063492</v>
      </c>
      <c r="U152" s="114" t="n">
        <f aca="false">J152*T152</f>
        <v>0</v>
      </c>
      <c r="V152" s="114" t="n">
        <v>39.422619047619</v>
      </c>
      <c r="W152" s="114" t="n">
        <f aca="false">(V152*J152)</f>
        <v>0</v>
      </c>
      <c r="X152" s="115" t="n">
        <f aca="false">ROUND(U152+W152,2)</f>
        <v>0</v>
      </c>
      <c r="Y152" s="116" t="n">
        <v>7870.45</v>
      </c>
      <c r="Z152" s="116" t="n">
        <v>7870.45</v>
      </c>
      <c r="AA152" s="94" t="n">
        <f aca="false">IF((Y152=Z152),0,(Y152-Z152))</f>
        <v>0</v>
      </c>
      <c r="AB152" s="94" t="str">
        <f aca="false">IF((X152=AA152),"OK",(X152-AA152))</f>
        <v>OK</v>
      </c>
      <c r="AC152" s="140" t="n">
        <f aca="false">761.61+0.15</f>
        <v>761.76</v>
      </c>
      <c r="AD152" s="51"/>
      <c r="AE152" s="140" t="n">
        <v>40.51</v>
      </c>
      <c r="AF152" s="118"/>
      <c r="AG152" s="119" t="n">
        <f aca="false">AE152+AC152</f>
        <v>802.27</v>
      </c>
      <c r="AH152" s="120" t="n">
        <v>802.27</v>
      </c>
    </row>
    <row r="153" s="23" customFormat="true" ht="12.75" hidden="false" customHeight="true" outlineLevel="0" collapsed="false">
      <c r="A153" s="136" t="s">
        <v>389</v>
      </c>
      <c r="B153" s="137" t="s">
        <v>390</v>
      </c>
      <c r="C153" s="138" t="s">
        <v>391</v>
      </c>
      <c r="D153" s="138"/>
      <c r="E153" s="138"/>
      <c r="F153" s="138"/>
      <c r="G153" s="138"/>
      <c r="H153" s="138"/>
      <c r="I153" s="138"/>
      <c r="J153" s="145" t="n">
        <f aca="false">2.7-1.7</f>
        <v>1</v>
      </c>
      <c r="K153" s="139" t="s">
        <v>69</v>
      </c>
      <c r="L153" s="140"/>
      <c r="M153" s="140"/>
      <c r="N153" s="140"/>
      <c r="O153" s="140"/>
      <c r="P153" s="140"/>
      <c r="Q153" s="140"/>
      <c r="R153" s="140"/>
      <c r="S153" s="140"/>
      <c r="T153" s="114" t="n">
        <v>353.222222222222</v>
      </c>
      <c r="U153" s="114" t="n">
        <f aca="false">J153*T153</f>
        <v>353.222222222222</v>
      </c>
      <c r="V153" s="114" t="n">
        <v>84.6296296296296</v>
      </c>
      <c r="W153" s="114" t="n">
        <f aca="false">(V153*J153)</f>
        <v>84.6296296296296</v>
      </c>
      <c r="X153" s="115" t="n">
        <f aca="false">ROUND(U153+W153,2)</f>
        <v>437.85</v>
      </c>
      <c r="Y153" s="116" t="n">
        <v>1182.2</v>
      </c>
      <c r="Z153" s="116" t="n">
        <v>744.31</v>
      </c>
      <c r="AA153" s="94" t="n">
        <f aca="false">IF((Y153=Z153),0,(Y153-Z153))</f>
        <v>437.89</v>
      </c>
      <c r="AB153" s="143" t="n">
        <f aca="false">IF((X153=AA153),"OK",(X153-AA153))</f>
        <v>-0.0400000000000773</v>
      </c>
      <c r="AC153" s="140" t="n">
        <f aca="false">362.61+0.32</f>
        <v>362.93</v>
      </c>
      <c r="AD153" s="51"/>
      <c r="AE153" s="140" t="n">
        <v>86.96</v>
      </c>
      <c r="AF153" s="118"/>
      <c r="AG153" s="119" t="n">
        <f aca="false">AE153+AC153</f>
        <v>449.89</v>
      </c>
      <c r="AH153" s="120" t="n">
        <v>449.89</v>
      </c>
    </row>
    <row r="154" s="23" customFormat="true" ht="20.1" hidden="false" customHeight="true" outlineLevel="0" collapsed="false">
      <c r="A154" s="136" t="s">
        <v>392</v>
      </c>
      <c r="B154" s="137" t="s">
        <v>393</v>
      </c>
      <c r="C154" s="138" t="s">
        <v>394</v>
      </c>
      <c r="D154" s="138"/>
      <c r="E154" s="138"/>
      <c r="F154" s="138"/>
      <c r="G154" s="138"/>
      <c r="H154" s="138"/>
      <c r="I154" s="138"/>
      <c r="J154" s="145" t="n">
        <v>6.2</v>
      </c>
      <c r="K154" s="139" t="s">
        <v>69</v>
      </c>
      <c r="L154" s="140"/>
      <c r="M154" s="140"/>
      <c r="N154" s="140"/>
      <c r="O154" s="140"/>
      <c r="P154" s="140"/>
      <c r="Q154" s="140"/>
      <c r="R154" s="140"/>
      <c r="S154" s="140"/>
      <c r="T154" s="114" t="n">
        <v>355.93064516129</v>
      </c>
      <c r="U154" s="114" t="n">
        <f aca="false">J154*T154</f>
        <v>2206.77</v>
      </c>
      <c r="V154" s="114" t="n">
        <v>31.5209677419355</v>
      </c>
      <c r="W154" s="114" t="n">
        <f aca="false">(V154*J154)</f>
        <v>195.43</v>
      </c>
      <c r="X154" s="115" t="n">
        <f aca="false">ROUND(U154+W154,2)</f>
        <v>2402.2</v>
      </c>
      <c r="Y154" s="116" t="n">
        <v>2402.2</v>
      </c>
      <c r="Z154" s="116" t="n">
        <v>0</v>
      </c>
      <c r="AA154" s="94" t="n">
        <f aca="false">IF((Y154=Z154),0,(Y154-Z154))</f>
        <v>2402.2</v>
      </c>
      <c r="AB154" s="94" t="str">
        <f aca="false">IF((X154=AA154),"OK",(X154-AA154))</f>
        <v>OK</v>
      </c>
      <c r="AC154" s="140" t="n">
        <f aca="false">365.61+0.11</f>
        <v>365.72</v>
      </c>
      <c r="AD154" s="51"/>
      <c r="AE154" s="140" t="n">
        <v>32.39</v>
      </c>
      <c r="AF154" s="118"/>
      <c r="AG154" s="119" t="n">
        <f aca="false">AE154+AC154</f>
        <v>398.11</v>
      </c>
      <c r="AH154" s="120" t="n">
        <v>398.11</v>
      </c>
    </row>
    <row r="155" s="23" customFormat="true" ht="12.75" hidden="false" customHeight="false" outlineLevel="0" collapsed="false">
      <c r="A155" s="154" t="n">
        <v>11</v>
      </c>
      <c r="B155" s="97" t="s">
        <v>395</v>
      </c>
      <c r="C155" s="97"/>
      <c r="D155" s="97"/>
      <c r="E155" s="97"/>
      <c r="F155" s="97"/>
      <c r="G155" s="97"/>
      <c r="H155" s="97"/>
      <c r="I155" s="97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122"/>
      <c r="U155" s="100" t="n">
        <f aca="false">SUM(U156:U157)</f>
        <v>773.13</v>
      </c>
      <c r="V155" s="122"/>
      <c r="W155" s="100" t="n">
        <f aca="false">SUM(W156:W157)</f>
        <v>160.5</v>
      </c>
      <c r="X155" s="101" t="n">
        <f aca="false">SUM(X156:X157)</f>
        <v>933.63</v>
      </c>
      <c r="Y155" s="102"/>
      <c r="Z155" s="102"/>
      <c r="AA155" s="102"/>
      <c r="AB155" s="102"/>
      <c r="AC155" s="104" t="s">
        <v>62</v>
      </c>
      <c r="AD155" s="103"/>
      <c r="AE155" s="104" t="s">
        <v>63</v>
      </c>
      <c r="AF155" s="105"/>
      <c r="AG155" s="106" t="s">
        <v>64</v>
      </c>
      <c r="AH155" s="107" t="s">
        <v>65</v>
      </c>
    </row>
    <row r="156" s="23" customFormat="true" ht="12.75" hidden="false" customHeight="false" outlineLevel="0" collapsed="false">
      <c r="A156" s="208" t="s">
        <v>396</v>
      </c>
      <c r="B156" s="137" t="s">
        <v>397</v>
      </c>
      <c r="C156" s="137" t="s">
        <v>398</v>
      </c>
      <c r="D156" s="137"/>
      <c r="E156" s="137"/>
      <c r="F156" s="137"/>
      <c r="G156" s="137"/>
      <c r="H156" s="137"/>
      <c r="I156" s="137"/>
      <c r="J156" s="152" t="n">
        <v>1</v>
      </c>
      <c r="K156" s="152" t="s">
        <v>132</v>
      </c>
      <c r="L156" s="152"/>
      <c r="M156" s="152"/>
      <c r="N156" s="152"/>
      <c r="O156" s="152"/>
      <c r="P156" s="152"/>
      <c r="Q156" s="152"/>
      <c r="R156" s="152"/>
      <c r="S156" s="152"/>
      <c r="T156" s="114" t="n">
        <v>158.9</v>
      </c>
      <c r="U156" s="114" t="n">
        <f aca="false">(J156*T156)</f>
        <v>158.9</v>
      </c>
      <c r="V156" s="114" t="n">
        <v>6.93</v>
      </c>
      <c r="W156" s="114" t="n">
        <f aca="false">(V156*J156)</f>
        <v>6.93</v>
      </c>
      <c r="X156" s="149" t="n">
        <f aca="false">(U156+W156)</f>
        <v>165.83</v>
      </c>
      <c r="Y156" s="116" t="n">
        <v>165.82</v>
      </c>
      <c r="Z156" s="116" t="n">
        <v>0</v>
      </c>
      <c r="AA156" s="94" t="n">
        <f aca="false">IF((Y156=Z156),0,(Y156-Z156))</f>
        <v>165.82</v>
      </c>
      <c r="AB156" s="143" t="n">
        <f aca="false">IF((X156=AA156),"OK",(X156-AA156))</f>
        <v>0.0100000000000193</v>
      </c>
      <c r="AC156" s="153" t="n">
        <v>163.27</v>
      </c>
      <c r="AD156" s="153"/>
      <c r="AE156" s="153" t="n">
        <v>7.12</v>
      </c>
      <c r="AF156" s="209"/>
      <c r="AG156" s="119" t="n">
        <f aca="false">AE156+AC156</f>
        <v>170.39</v>
      </c>
      <c r="AH156" s="120" t="n">
        <v>170.39</v>
      </c>
    </row>
    <row r="157" s="166" customFormat="true" ht="13.5" hidden="false" customHeight="false" outlineLevel="0" collapsed="false">
      <c r="A157" s="210" t="s">
        <v>399</v>
      </c>
      <c r="B157" s="211" t="s">
        <v>400</v>
      </c>
      <c r="C157" s="212" t="s">
        <v>401</v>
      </c>
      <c r="D157" s="212"/>
      <c r="E157" s="212"/>
      <c r="F157" s="212"/>
      <c r="G157" s="212"/>
      <c r="H157" s="212"/>
      <c r="I157" s="212"/>
      <c r="J157" s="213" t="n">
        <v>5</v>
      </c>
      <c r="K157" s="213" t="s">
        <v>132</v>
      </c>
      <c r="L157" s="213"/>
      <c r="M157" s="213"/>
      <c r="N157" s="213"/>
      <c r="O157" s="213"/>
      <c r="P157" s="213"/>
      <c r="Q157" s="213"/>
      <c r="R157" s="213"/>
      <c r="S157" s="213"/>
      <c r="T157" s="214" t="n">
        <v>122.846</v>
      </c>
      <c r="U157" s="214" t="n">
        <f aca="false">(J157*T157)</f>
        <v>614.23</v>
      </c>
      <c r="V157" s="214" t="n">
        <v>30.714</v>
      </c>
      <c r="W157" s="214" t="n">
        <f aca="false">(V157*J157)</f>
        <v>153.57</v>
      </c>
      <c r="X157" s="215" t="n">
        <f aca="false">ROUND(U157+W157,2)</f>
        <v>767.8</v>
      </c>
      <c r="Y157" s="116" t="n">
        <v>767.8</v>
      </c>
      <c r="Z157" s="116" t="n">
        <v>0</v>
      </c>
      <c r="AA157" s="94" t="n">
        <f aca="false">IF((Y157=Z157),0,(Y157-Z157))</f>
        <v>767.8</v>
      </c>
      <c r="AB157" s="94" t="str">
        <f aca="false">IF((X157=AA157),"OK",(X157-AA157))</f>
        <v>OK</v>
      </c>
      <c r="AC157" s="216" t="n">
        <f aca="false">157.78*0.8</f>
        <v>126.224</v>
      </c>
      <c r="AD157" s="216"/>
      <c r="AE157" s="216" t="n">
        <f aca="false">157.78*0.2</f>
        <v>31.556</v>
      </c>
      <c r="AF157" s="217"/>
      <c r="AG157" s="164" t="n">
        <f aca="false">AE157+AC157</f>
        <v>157.78</v>
      </c>
      <c r="AH157" s="165" t="n">
        <v>157.78</v>
      </c>
    </row>
    <row r="158" customFormat="false" ht="13.5" hidden="false" customHeight="false" outlineLevel="0" collapsed="false">
      <c r="A158" s="218"/>
      <c r="B158" s="219"/>
      <c r="C158" s="220" t="s">
        <v>402</v>
      </c>
      <c r="D158" s="221"/>
      <c r="E158" s="221"/>
      <c r="F158" s="221"/>
      <c r="G158" s="221"/>
      <c r="H158" s="221"/>
      <c r="I158" s="221"/>
      <c r="J158" s="222"/>
      <c r="K158" s="223"/>
      <c r="L158" s="222"/>
      <c r="M158" s="222"/>
      <c r="N158" s="222"/>
      <c r="O158" s="222"/>
      <c r="P158" s="222"/>
      <c r="Q158" s="224"/>
      <c r="R158" s="224"/>
      <c r="S158" s="224"/>
      <c r="T158" s="225"/>
      <c r="U158" s="226" t="n">
        <f aca="false">U26+U29+U50+U83+U110+U132+U141+U155+U40+U72+U76</f>
        <v>398795.770726936</v>
      </c>
      <c r="V158" s="226"/>
      <c r="W158" s="226" t="n">
        <f aca="false">W26+W29+W50+W83+W110+W132+W141+W155+W40+W72+W76</f>
        <v>105041.21133096</v>
      </c>
      <c r="X158" s="226" t="n">
        <f aca="false">X26+X29+X50+X83+X110+X132+X141+X155+X40+X72+X76</f>
        <v>503836.982057897</v>
      </c>
      <c r="Y158" s="130" t="n">
        <f aca="false">SUM(Y26:Y157)</f>
        <v>593884.33</v>
      </c>
      <c r="Z158" s="130" t="n">
        <f aca="false">SUM(Z26:Z157)</f>
        <v>106880.57</v>
      </c>
      <c r="AA158" s="130" t="n">
        <f aca="false">SUM(AA26:AA157)</f>
        <v>487003.76</v>
      </c>
      <c r="AB158" s="130" t="n">
        <f aca="false">SUM(AB26:AB157)</f>
        <v>16833.22</v>
      </c>
      <c r="AC158" s="51"/>
      <c r="AD158" s="51"/>
      <c r="AE158" s="51"/>
      <c r="AF158" s="22"/>
      <c r="AG158" s="23"/>
      <c r="AH158" s="22"/>
      <c r="AI158" s="23"/>
      <c r="AJ158" s="23"/>
    </row>
    <row r="159" customFormat="false" ht="12.75" hidden="false" customHeight="false" outlineLevel="0" collapsed="false">
      <c r="A159" s="227"/>
      <c r="B159" s="228"/>
      <c r="C159" s="229"/>
      <c r="D159" s="229"/>
      <c r="E159" s="229"/>
      <c r="F159" s="229"/>
      <c r="G159" s="229"/>
      <c r="H159" s="229"/>
      <c r="I159" s="229"/>
      <c r="J159" s="230"/>
      <c r="K159" s="231"/>
      <c r="L159" s="232"/>
      <c r="M159" s="232"/>
      <c r="N159" s="232"/>
      <c r="O159" s="232"/>
      <c r="P159" s="232"/>
      <c r="Q159" s="233"/>
      <c r="R159" s="234"/>
      <c r="S159" s="234"/>
      <c r="T159" s="229"/>
      <c r="U159" s="229"/>
      <c r="V159" s="229"/>
      <c r="W159" s="229"/>
      <c r="X159" s="235"/>
      <c r="Y159" s="93" t="s">
        <v>56</v>
      </c>
      <c r="Z159" s="93" t="s">
        <v>57</v>
      </c>
      <c r="AA159" s="94" t="s">
        <v>58</v>
      </c>
      <c r="AB159" s="94" t="s">
        <v>497</v>
      </c>
      <c r="AF159" s="22"/>
      <c r="AG159" s="23"/>
      <c r="AH159" s="22"/>
      <c r="AI159" s="23"/>
      <c r="AJ159" s="23"/>
    </row>
    <row r="160" customFormat="false" ht="12.75" hidden="false" customHeight="false" outlineLevel="0" collapsed="false">
      <c r="A160" s="12" t="s">
        <v>403</v>
      </c>
      <c r="B160" s="12"/>
      <c r="C160" s="12"/>
      <c r="D160" s="12"/>
      <c r="E160" s="12"/>
      <c r="F160" s="12"/>
      <c r="G160" s="236" t="n">
        <f aca="false">W158</f>
        <v>105041.21133096</v>
      </c>
      <c r="H160" s="236"/>
      <c r="I160" s="237" t="e">
        <f aca="false">Extenso_Valor(G160)</f>
        <v>#VALUE!</v>
      </c>
      <c r="J160" s="238"/>
      <c r="K160" s="239"/>
      <c r="L160" s="240"/>
      <c r="M160" s="240"/>
      <c r="N160" s="240"/>
      <c r="O160" s="240"/>
      <c r="P160" s="240"/>
      <c r="Q160" s="241"/>
      <c r="R160" s="242"/>
      <c r="S160" s="242"/>
      <c r="T160" s="243"/>
      <c r="U160" s="243"/>
      <c r="V160" s="53"/>
      <c r="W160" s="53"/>
      <c r="X160" s="244"/>
      <c r="Y160" s="53"/>
      <c r="Z160" s="53"/>
      <c r="AA160" s="53"/>
      <c r="AB160" s="2"/>
      <c r="AC160" s="2"/>
      <c r="AD160" s="2"/>
      <c r="AE160" s="2"/>
      <c r="AF160" s="23"/>
      <c r="AG160" s="23"/>
      <c r="AH160" s="22"/>
      <c r="AI160" s="23"/>
      <c r="AJ160" s="23"/>
    </row>
    <row r="161" customFormat="false" ht="12.75" hidden="false" customHeight="false" outlineLevel="0" collapsed="false">
      <c r="A161" s="12" t="s">
        <v>404</v>
      </c>
      <c r="B161" s="12"/>
      <c r="C161" s="12"/>
      <c r="D161" s="12"/>
      <c r="E161" s="12"/>
      <c r="F161" s="12"/>
      <c r="G161" s="236" t="n">
        <f aca="false">U158</f>
        <v>398795.770726936</v>
      </c>
      <c r="H161" s="236"/>
      <c r="I161" s="237" t="e">
        <f aca="false">Extenso_Valor(G161)</f>
        <v>#VALUE!</v>
      </c>
      <c r="J161" s="238"/>
      <c r="K161" s="239"/>
      <c r="L161" s="240"/>
      <c r="M161" s="240"/>
      <c r="N161" s="240"/>
      <c r="O161" s="240"/>
      <c r="P161" s="240"/>
      <c r="Q161" s="241"/>
      <c r="R161" s="242"/>
      <c r="S161" s="242"/>
      <c r="T161" s="243"/>
      <c r="U161" s="243"/>
      <c r="V161" s="53"/>
      <c r="W161" s="53"/>
      <c r="X161" s="244"/>
      <c r="Y161" s="53"/>
      <c r="Z161" s="53"/>
      <c r="AA161" s="53"/>
      <c r="AB161" s="2"/>
      <c r="AC161" s="2"/>
      <c r="AD161" s="2"/>
      <c r="AE161" s="2"/>
      <c r="AF161" s="23"/>
      <c r="AG161" s="23"/>
      <c r="AH161" s="22"/>
      <c r="AI161" s="23"/>
      <c r="AJ161" s="23"/>
    </row>
    <row r="162" customFormat="false" ht="13.5" hidden="false" customHeight="false" outlineLevel="0" collapsed="false">
      <c r="A162" s="245" t="s">
        <v>405</v>
      </c>
      <c r="B162" s="245"/>
      <c r="C162" s="245"/>
      <c r="D162" s="245"/>
      <c r="E162" s="245"/>
      <c r="F162" s="245"/>
      <c r="G162" s="246" t="n">
        <f aca="false">X158</f>
        <v>503836.982057897</v>
      </c>
      <c r="H162" s="246"/>
      <c r="I162" s="247" t="e">
        <f aca="false">Extenso_Valor(G162)</f>
        <v>#VALUE!</v>
      </c>
      <c r="J162" s="248"/>
      <c r="K162" s="249"/>
      <c r="L162" s="250"/>
      <c r="M162" s="250"/>
      <c r="N162" s="250"/>
      <c r="O162" s="250"/>
      <c r="P162" s="250"/>
      <c r="Q162" s="251"/>
      <c r="R162" s="252"/>
      <c r="S162" s="252"/>
      <c r="T162" s="253"/>
      <c r="U162" s="253"/>
      <c r="V162" s="29"/>
      <c r="W162" s="29"/>
      <c r="X162" s="254"/>
      <c r="Y162" s="53"/>
      <c r="Z162" s="53"/>
      <c r="AA162" s="53"/>
      <c r="AB162" s="2"/>
      <c r="AC162" s="255"/>
      <c r="AD162" s="2"/>
      <c r="AE162" s="2"/>
      <c r="AF162" s="23"/>
      <c r="AG162" s="23"/>
      <c r="AH162" s="22"/>
      <c r="AI162" s="23"/>
      <c r="AJ162" s="23"/>
    </row>
    <row r="163" customFormat="false" ht="12.75" hidden="false" customHeight="false" outlineLevel="0" collapsed="false">
      <c r="A163" s="39"/>
      <c r="B163" s="39"/>
      <c r="C163" s="15"/>
      <c r="D163" s="15"/>
      <c r="E163" s="15"/>
      <c r="F163" s="15"/>
      <c r="G163" s="15"/>
      <c r="H163" s="15"/>
      <c r="I163" s="15"/>
      <c r="J163" s="16"/>
      <c r="K163" s="41"/>
      <c r="L163" s="42"/>
      <c r="M163" s="42"/>
      <c r="N163" s="42"/>
      <c r="O163" s="42"/>
      <c r="P163" s="42"/>
      <c r="Q163" s="43"/>
      <c r="R163" s="45"/>
      <c r="S163" s="45"/>
      <c r="T163" s="15"/>
      <c r="U163" s="54"/>
      <c r="V163" s="54"/>
      <c r="W163" s="54"/>
      <c r="X163" s="54"/>
      <c r="Y163" s="54"/>
      <c r="Z163" s="54"/>
      <c r="AA163" s="54"/>
      <c r="AB163" s="15"/>
      <c r="AC163" s="2"/>
      <c r="AD163" s="2"/>
      <c r="AE163" s="2"/>
      <c r="AF163" s="23"/>
      <c r="AG163" s="23"/>
      <c r="AH163" s="22"/>
      <c r="AI163" s="23"/>
      <c r="AJ163" s="23"/>
    </row>
    <row r="164" customFormat="false" ht="12.75" hidden="false" customHeight="false" outlineLevel="0" collapsed="false">
      <c r="A164" s="39"/>
      <c r="B164" s="39"/>
      <c r="C164" s="15"/>
      <c r="D164" s="15"/>
      <c r="E164" s="15"/>
      <c r="F164" s="15"/>
      <c r="G164" s="15"/>
      <c r="H164" s="15"/>
      <c r="I164" s="15"/>
      <c r="J164" s="16"/>
      <c r="K164" s="41"/>
      <c r="L164" s="42"/>
      <c r="M164" s="42"/>
      <c r="N164" s="42"/>
      <c r="O164" s="42"/>
      <c r="P164" s="42"/>
      <c r="Q164" s="43"/>
      <c r="R164" s="45"/>
      <c r="S164" s="45"/>
      <c r="T164" s="15"/>
      <c r="U164" s="54"/>
      <c r="V164" s="54"/>
      <c r="W164" s="54"/>
      <c r="X164" s="54"/>
      <c r="Y164" s="54"/>
      <c r="Z164" s="54"/>
      <c r="AA164" s="54"/>
      <c r="AB164" s="15"/>
      <c r="AC164" s="2"/>
      <c r="AD164" s="2"/>
      <c r="AE164" s="2"/>
      <c r="AF164" s="23"/>
      <c r="AG164" s="23"/>
      <c r="AH164" s="22"/>
      <c r="AI164" s="23"/>
      <c r="AJ164" s="23"/>
    </row>
    <row r="165" customFormat="false" ht="12.75" hidden="false" customHeight="false" outlineLevel="0" collapsed="false">
      <c r="A165" s="39"/>
      <c r="B165" s="39"/>
      <c r="C165" s="15"/>
      <c r="D165" s="15"/>
      <c r="E165" s="15"/>
      <c r="F165" s="15"/>
      <c r="G165" s="15"/>
      <c r="H165" s="15"/>
      <c r="I165" s="15"/>
      <c r="J165" s="16"/>
      <c r="K165" s="41"/>
      <c r="L165" s="42"/>
      <c r="M165" s="42"/>
      <c r="N165" s="42"/>
      <c r="O165" s="42"/>
      <c r="P165" s="42"/>
      <c r="Q165" s="43"/>
      <c r="R165" s="45"/>
      <c r="S165" s="45"/>
      <c r="T165" s="15"/>
      <c r="U165" s="54"/>
      <c r="V165" s="54"/>
      <c r="W165" s="54"/>
      <c r="X165" s="54"/>
      <c r="Y165" s="54"/>
      <c r="Z165" s="54"/>
      <c r="AA165" s="54"/>
      <c r="AB165" s="15"/>
      <c r="AC165" s="2"/>
      <c r="AD165" s="2"/>
      <c r="AE165" s="2"/>
      <c r="AF165" s="23"/>
      <c r="AG165" s="23"/>
      <c r="AH165" s="22"/>
      <c r="AI165" s="23"/>
      <c r="AJ165" s="23"/>
    </row>
    <row r="166" customFormat="false" ht="12.75" hidden="false" customHeight="false" outlineLevel="0" collapsed="false">
      <c r="A166" s="39"/>
      <c r="B166" s="39"/>
      <c r="C166" s="15"/>
      <c r="D166" s="15"/>
      <c r="E166" s="15"/>
      <c r="F166" s="15"/>
      <c r="G166" s="15"/>
      <c r="H166" s="15"/>
      <c r="I166" s="15"/>
      <c r="J166" s="16"/>
      <c r="K166" s="41"/>
      <c r="L166" s="42"/>
      <c r="M166" s="42"/>
      <c r="N166" s="42"/>
      <c r="O166" s="42"/>
      <c r="P166" s="42"/>
      <c r="Q166" s="43"/>
      <c r="R166" s="45"/>
      <c r="S166" s="45"/>
      <c r="T166" s="15"/>
      <c r="U166" s="54"/>
      <c r="V166" s="54"/>
      <c r="W166" s="54"/>
      <c r="X166" s="54"/>
      <c r="Y166" s="54"/>
      <c r="Z166" s="54"/>
      <c r="AA166" s="54"/>
      <c r="AB166" s="15"/>
      <c r="AC166" s="2"/>
      <c r="AD166" s="2"/>
      <c r="AE166" s="2"/>
      <c r="AF166" s="23"/>
      <c r="AG166" s="23"/>
      <c r="AH166" s="22"/>
      <c r="AI166" s="23"/>
      <c r="AJ166" s="23"/>
    </row>
    <row r="167" customFormat="false" ht="13.5" hidden="false" customHeight="false" outlineLevel="0" collapsed="false">
      <c r="A167" s="39"/>
      <c r="B167" s="39"/>
      <c r="C167" s="15"/>
      <c r="D167" s="15"/>
      <c r="E167" s="15"/>
      <c r="F167" s="15"/>
      <c r="G167" s="15"/>
      <c r="H167" s="15"/>
      <c r="I167" s="15"/>
      <c r="J167" s="16"/>
      <c r="K167" s="41"/>
      <c r="L167" s="42"/>
      <c r="M167" s="42"/>
      <c r="N167" s="42"/>
      <c r="O167" s="42"/>
      <c r="P167" s="42"/>
      <c r="Q167" s="43"/>
      <c r="R167" s="45"/>
      <c r="S167" s="45"/>
      <c r="T167" s="15"/>
      <c r="U167" s="54"/>
      <c r="V167" s="54"/>
      <c r="W167" s="54"/>
      <c r="X167" s="54"/>
      <c r="Y167" s="54"/>
      <c r="Z167" s="54"/>
      <c r="AA167" s="54"/>
      <c r="AB167" s="15"/>
      <c r="AC167" s="2"/>
      <c r="AD167" s="2"/>
      <c r="AE167" s="2"/>
      <c r="AF167" s="23"/>
      <c r="AG167" s="23"/>
      <c r="AH167" s="22"/>
      <c r="AI167" s="23"/>
      <c r="AJ167" s="23"/>
    </row>
    <row r="168" customFormat="false" ht="12.75" hidden="false" customHeight="false" outlineLevel="0" collapsed="false">
      <c r="A168" s="227"/>
      <c r="B168" s="228"/>
      <c r="C168" s="229"/>
      <c r="D168" s="229"/>
      <c r="E168" s="229"/>
      <c r="F168" s="229"/>
      <c r="G168" s="229"/>
      <c r="H168" s="229"/>
      <c r="I168" s="229"/>
      <c r="J168" s="230"/>
      <c r="K168" s="231"/>
      <c r="L168" s="232"/>
      <c r="M168" s="232"/>
      <c r="N168" s="232"/>
      <c r="O168" s="232"/>
      <c r="P168" s="232"/>
      <c r="Q168" s="233"/>
      <c r="R168" s="234"/>
      <c r="S168" s="234"/>
      <c r="T168" s="229"/>
      <c r="U168" s="256"/>
      <c r="V168" s="256"/>
      <c r="W168" s="256"/>
      <c r="X168" s="257"/>
      <c r="Y168" s="54"/>
      <c r="Z168" s="54"/>
      <c r="AA168" s="54"/>
      <c r="AB168" s="15"/>
      <c r="AC168" s="2"/>
      <c r="AD168" s="2"/>
      <c r="AE168" s="2"/>
      <c r="AF168" s="23"/>
      <c r="AG168" s="23"/>
      <c r="AH168" s="22"/>
      <c r="AI168" s="23"/>
      <c r="AJ168" s="23"/>
    </row>
    <row r="169" customFormat="false" ht="12.75" hidden="false" customHeight="false" outlineLevel="0" collapsed="false">
      <c r="A169" s="258" t="s">
        <v>406</v>
      </c>
      <c r="B169" s="258"/>
      <c r="C169" s="258"/>
      <c r="D169" s="258"/>
      <c r="E169" s="258"/>
      <c r="F169" s="258"/>
      <c r="G169" s="258"/>
      <c r="H169" s="258"/>
      <c r="I169" s="258"/>
      <c r="J169" s="258"/>
      <c r="K169" s="258"/>
      <c r="L169" s="258"/>
      <c r="M169" s="258"/>
      <c r="N169" s="258"/>
      <c r="O169" s="258"/>
      <c r="P169" s="258"/>
      <c r="Q169" s="258"/>
      <c r="R169" s="258"/>
      <c r="S169" s="258"/>
      <c r="T169" s="258"/>
      <c r="U169" s="258"/>
      <c r="V169" s="258"/>
      <c r="W169" s="258"/>
      <c r="X169" s="258"/>
      <c r="Y169" s="259"/>
      <c r="Z169" s="259"/>
      <c r="AA169" s="259"/>
      <c r="AB169" s="2"/>
      <c r="AC169" s="2"/>
      <c r="AD169" s="2"/>
      <c r="AE169" s="2"/>
      <c r="AF169" s="23"/>
      <c r="AG169" s="23"/>
      <c r="AH169" s="22"/>
      <c r="AI169" s="23"/>
      <c r="AJ169" s="23"/>
    </row>
    <row r="170" customFormat="false" ht="12.75" hidden="false" customHeight="false" outlineLevel="0" collapsed="false">
      <c r="A170" s="260"/>
      <c r="B170" s="261"/>
      <c r="C170" s="262"/>
      <c r="D170" s="262"/>
      <c r="E170" s="262"/>
      <c r="F170" s="262"/>
      <c r="G170" s="262"/>
      <c r="H170" s="262"/>
      <c r="I170" s="262"/>
      <c r="J170" s="263"/>
      <c r="K170" s="264"/>
      <c r="L170" s="265"/>
      <c r="M170" s="265"/>
      <c r="N170" s="265"/>
      <c r="O170" s="265"/>
      <c r="P170" s="265"/>
      <c r="Q170" s="266"/>
      <c r="R170" s="44"/>
      <c r="S170" s="44"/>
      <c r="T170" s="262"/>
      <c r="U170" s="262"/>
      <c r="V170" s="262"/>
      <c r="W170" s="262"/>
      <c r="X170" s="267"/>
      <c r="Y170" s="262"/>
      <c r="Z170" s="262"/>
      <c r="AA170" s="262"/>
      <c r="AB170" s="2"/>
      <c r="AC170" s="2"/>
      <c r="AD170" s="2"/>
      <c r="AE170" s="2"/>
      <c r="AF170" s="23"/>
      <c r="AG170" s="23"/>
      <c r="AH170" s="22"/>
      <c r="AI170" s="23"/>
      <c r="AJ170" s="23"/>
    </row>
    <row r="171" customFormat="false" ht="12.75" hidden="false" customHeight="false" outlineLevel="0" collapsed="false">
      <c r="A171" s="268" t="s">
        <v>407</v>
      </c>
      <c r="B171" s="268"/>
      <c r="C171" s="268"/>
      <c r="D171" s="268"/>
      <c r="E171" s="268"/>
      <c r="F171" s="268"/>
      <c r="G171" s="268"/>
      <c r="H171" s="268"/>
      <c r="I171" s="268"/>
      <c r="J171" s="268"/>
      <c r="K171" s="268"/>
      <c r="L171" s="268"/>
      <c r="M171" s="268"/>
      <c r="N171" s="268"/>
      <c r="O171" s="268"/>
      <c r="P171" s="268"/>
      <c r="Q171" s="268"/>
      <c r="R171" s="268"/>
      <c r="S171" s="268"/>
      <c r="T171" s="268"/>
      <c r="U171" s="268"/>
      <c r="V171" s="268"/>
      <c r="W171" s="268"/>
      <c r="X171" s="268"/>
      <c r="Y171" s="269"/>
      <c r="Z171" s="269"/>
      <c r="AA171" s="269"/>
      <c r="AB171" s="2"/>
      <c r="AC171" s="2"/>
      <c r="AD171" s="2"/>
      <c r="AE171" s="2"/>
      <c r="AF171" s="23"/>
      <c r="AG171" s="23"/>
      <c r="AH171" s="22"/>
      <c r="AI171" s="23"/>
      <c r="AJ171" s="23"/>
    </row>
    <row r="172" customFormat="false" ht="12.75" hidden="false" customHeight="false" outlineLevel="0" collapsed="false">
      <c r="A172" s="260"/>
      <c r="B172" s="261"/>
      <c r="C172" s="262"/>
      <c r="D172" s="262"/>
      <c r="E172" s="262"/>
      <c r="F172" s="262"/>
      <c r="G172" s="262"/>
      <c r="H172" s="262"/>
      <c r="I172" s="262"/>
      <c r="J172" s="263"/>
      <c r="K172" s="264"/>
      <c r="L172" s="265"/>
      <c r="M172" s="265"/>
      <c r="N172" s="265"/>
      <c r="O172" s="265"/>
      <c r="P172" s="265"/>
      <c r="Q172" s="266"/>
      <c r="R172" s="44"/>
      <c r="S172" s="44"/>
      <c r="T172" s="262"/>
      <c r="U172" s="262"/>
      <c r="V172" s="262"/>
      <c r="W172" s="262"/>
      <c r="X172" s="267"/>
      <c r="Y172" s="262"/>
      <c r="Z172" s="262"/>
      <c r="AA172" s="262"/>
      <c r="AB172" s="2"/>
      <c r="AC172" s="2"/>
      <c r="AD172" s="2"/>
      <c r="AE172" s="2"/>
      <c r="AF172" s="23"/>
      <c r="AG172" s="23"/>
      <c r="AH172" s="22"/>
      <c r="AI172" s="23"/>
      <c r="AJ172" s="23"/>
    </row>
    <row r="173" customFormat="false" ht="25.5" hidden="false" customHeight="true" outlineLevel="0" collapsed="false">
      <c r="A173" s="270" t="s">
        <v>408</v>
      </c>
      <c r="B173" s="270"/>
      <c r="C173" s="270"/>
      <c r="D173" s="270"/>
      <c r="E173" s="270"/>
      <c r="F173" s="270"/>
      <c r="G173" s="270"/>
      <c r="H173" s="270"/>
      <c r="I173" s="270"/>
      <c r="J173" s="270"/>
      <c r="K173" s="270"/>
      <c r="L173" s="270"/>
      <c r="M173" s="270"/>
      <c r="N173" s="270"/>
      <c r="O173" s="270"/>
      <c r="P173" s="270"/>
      <c r="Q173" s="270"/>
      <c r="R173" s="270"/>
      <c r="S173" s="270"/>
      <c r="T173" s="270"/>
      <c r="U173" s="270"/>
      <c r="V173" s="270"/>
      <c r="W173" s="270"/>
      <c r="X173" s="270"/>
      <c r="Y173" s="271"/>
      <c r="Z173" s="271"/>
      <c r="AA173" s="271"/>
      <c r="AB173" s="2"/>
      <c r="AC173" s="2"/>
      <c r="AD173" s="2"/>
      <c r="AE173" s="2"/>
      <c r="AF173" s="23"/>
      <c r="AG173" s="23"/>
      <c r="AH173" s="22"/>
      <c r="AI173" s="23"/>
      <c r="AJ173" s="23"/>
    </row>
    <row r="174" customFormat="false" ht="12.75" hidden="false" customHeight="false" outlineLevel="0" collapsed="false">
      <c r="A174" s="260"/>
      <c r="B174" s="261"/>
      <c r="C174" s="262"/>
      <c r="D174" s="262"/>
      <c r="E174" s="262"/>
      <c r="F174" s="262"/>
      <c r="G174" s="262"/>
      <c r="H174" s="262"/>
      <c r="I174" s="262"/>
      <c r="J174" s="263"/>
      <c r="K174" s="264"/>
      <c r="L174" s="265"/>
      <c r="M174" s="265"/>
      <c r="N174" s="265"/>
      <c r="O174" s="265"/>
      <c r="P174" s="265"/>
      <c r="Q174" s="266"/>
      <c r="R174" s="44"/>
      <c r="S174" s="44"/>
      <c r="T174" s="262"/>
      <c r="U174" s="262"/>
      <c r="V174" s="262"/>
      <c r="W174" s="262"/>
      <c r="X174" s="267"/>
      <c r="Y174" s="262"/>
      <c r="Z174" s="262"/>
      <c r="AA174" s="262"/>
      <c r="AB174" s="2"/>
      <c r="AC174" s="2"/>
      <c r="AD174" s="2"/>
      <c r="AE174" s="2"/>
      <c r="AF174" s="23"/>
      <c r="AG174" s="23"/>
      <c r="AH174" s="22"/>
      <c r="AI174" s="23"/>
      <c r="AJ174" s="23"/>
    </row>
    <row r="175" customFormat="false" ht="12.75" hidden="false" customHeight="false" outlineLevel="0" collapsed="false">
      <c r="A175" s="268" t="s">
        <v>409</v>
      </c>
      <c r="B175" s="268"/>
      <c r="C175" s="268"/>
      <c r="D175" s="268"/>
      <c r="E175" s="268"/>
      <c r="F175" s="268"/>
      <c r="G175" s="268"/>
      <c r="H175" s="268"/>
      <c r="I175" s="268"/>
      <c r="J175" s="268"/>
      <c r="K175" s="268"/>
      <c r="L175" s="268"/>
      <c r="M175" s="268"/>
      <c r="N175" s="268"/>
      <c r="O175" s="268"/>
      <c r="P175" s="268"/>
      <c r="Q175" s="268"/>
      <c r="R175" s="268"/>
      <c r="S175" s="268"/>
      <c r="T175" s="268"/>
      <c r="U175" s="268"/>
      <c r="V175" s="268"/>
      <c r="W175" s="268"/>
      <c r="X175" s="268"/>
      <c r="Y175" s="269"/>
      <c r="Z175" s="269"/>
      <c r="AA175" s="269"/>
      <c r="AB175" s="2"/>
      <c r="AC175" s="2"/>
      <c r="AD175" s="2"/>
      <c r="AE175" s="2"/>
      <c r="AF175" s="23"/>
      <c r="AG175" s="23"/>
      <c r="AH175" s="22"/>
      <c r="AI175" s="23"/>
      <c r="AJ175" s="23"/>
    </row>
    <row r="176" customFormat="false" ht="12.75" hidden="false" customHeight="false" outlineLevel="0" collapsed="false">
      <c r="A176" s="272"/>
      <c r="B176" s="269"/>
      <c r="C176" s="269"/>
      <c r="D176" s="269"/>
      <c r="E176" s="269"/>
      <c r="F176" s="269"/>
      <c r="G176" s="269"/>
      <c r="H176" s="269"/>
      <c r="I176" s="269"/>
      <c r="J176" s="269"/>
      <c r="K176" s="269"/>
      <c r="L176" s="269"/>
      <c r="M176" s="269"/>
      <c r="N176" s="269"/>
      <c r="O176" s="269"/>
      <c r="P176" s="269"/>
      <c r="Q176" s="269"/>
      <c r="R176" s="269"/>
      <c r="S176" s="269"/>
      <c r="T176" s="269"/>
      <c r="U176" s="269"/>
      <c r="V176" s="269"/>
      <c r="W176" s="269"/>
      <c r="X176" s="273"/>
      <c r="Y176" s="269"/>
      <c r="Z176" s="269"/>
      <c r="AA176" s="269"/>
      <c r="AB176" s="2"/>
      <c r="AC176" s="2"/>
      <c r="AD176" s="2"/>
      <c r="AE176" s="2"/>
      <c r="AF176" s="23"/>
      <c r="AG176" s="23"/>
      <c r="AH176" s="22"/>
      <c r="AI176" s="23"/>
      <c r="AJ176" s="23"/>
    </row>
    <row r="177" customFormat="false" ht="12.75" hidden="false" customHeight="false" outlineLevel="0" collapsed="false">
      <c r="A177" s="272"/>
      <c r="B177" s="269"/>
      <c r="C177" s="269"/>
      <c r="D177" s="269"/>
      <c r="E177" s="269"/>
      <c r="F177" s="269"/>
      <c r="G177" s="269"/>
      <c r="H177" s="269"/>
      <c r="I177" s="269"/>
      <c r="J177" s="269"/>
      <c r="K177" s="269"/>
      <c r="L177" s="269"/>
      <c r="M177" s="269"/>
      <c r="N177" s="269"/>
      <c r="O177" s="269"/>
      <c r="P177" s="269"/>
      <c r="Q177" s="269"/>
      <c r="R177" s="269"/>
      <c r="S177" s="269"/>
      <c r="T177" s="269"/>
      <c r="U177" s="269"/>
      <c r="V177" s="269"/>
      <c r="W177" s="269"/>
      <c r="X177" s="273"/>
      <c r="Y177" s="269"/>
      <c r="Z177" s="269"/>
      <c r="AA177" s="269"/>
      <c r="AB177" s="2"/>
      <c r="AC177" s="2"/>
      <c r="AD177" s="2"/>
      <c r="AE177" s="2"/>
      <c r="AF177" s="23"/>
      <c r="AG177" s="23"/>
      <c r="AH177" s="22"/>
      <c r="AI177" s="23"/>
      <c r="AJ177" s="23"/>
    </row>
    <row r="178" customFormat="false" ht="12.75" hidden="false" customHeight="false" outlineLevel="0" collapsed="false">
      <c r="A178" s="272"/>
      <c r="B178" s="269"/>
      <c r="C178" s="269"/>
      <c r="D178" s="269"/>
      <c r="E178" s="269"/>
      <c r="F178" s="269"/>
      <c r="G178" s="269"/>
      <c r="H178" s="269"/>
      <c r="I178" s="269"/>
      <c r="J178" s="269"/>
      <c r="K178" s="269"/>
      <c r="L178" s="269"/>
      <c r="M178" s="269"/>
      <c r="N178" s="269"/>
      <c r="O178" s="269"/>
      <c r="P178" s="269"/>
      <c r="Q178" s="269"/>
      <c r="R178" s="269"/>
      <c r="S178" s="269"/>
      <c r="T178" s="269"/>
      <c r="U178" s="269"/>
      <c r="V178" s="269"/>
      <c r="W178" s="269"/>
      <c r="X178" s="273"/>
      <c r="Y178" s="269"/>
      <c r="Z178" s="269"/>
      <c r="AA178" s="269"/>
      <c r="AB178" s="2"/>
      <c r="AC178" s="2"/>
      <c r="AD178" s="2"/>
      <c r="AE178" s="2"/>
      <c r="AF178" s="23"/>
      <c r="AG178" s="23"/>
      <c r="AH178" s="22"/>
      <c r="AI178" s="23"/>
      <c r="AJ178" s="23"/>
    </row>
    <row r="179" customFormat="false" ht="12.75" hidden="false" customHeight="false" outlineLevel="0" collapsed="false">
      <c r="A179" s="38"/>
      <c r="B179" s="39"/>
      <c r="C179" s="15"/>
      <c r="D179" s="15"/>
      <c r="E179" s="15"/>
      <c r="F179" s="15"/>
      <c r="G179" s="15"/>
      <c r="H179" s="15"/>
      <c r="I179" s="15"/>
      <c r="J179" s="16"/>
      <c r="K179" s="41"/>
      <c r="L179" s="42"/>
      <c r="M179" s="42"/>
      <c r="N179" s="42"/>
      <c r="O179" s="42"/>
      <c r="P179" s="42"/>
      <c r="Q179" s="43"/>
      <c r="R179" s="45"/>
      <c r="S179" s="45"/>
      <c r="T179" s="15"/>
      <c r="U179" s="54"/>
      <c r="V179" s="54"/>
      <c r="W179" s="54"/>
      <c r="X179" s="274"/>
      <c r="Y179" s="54"/>
      <c r="Z179" s="54"/>
      <c r="AA179" s="54"/>
      <c r="AB179" s="2"/>
      <c r="AC179" s="2"/>
      <c r="AD179" s="2"/>
      <c r="AE179" s="2"/>
      <c r="AF179" s="23"/>
      <c r="AG179" s="23"/>
      <c r="AH179" s="22"/>
      <c r="AI179" s="23"/>
      <c r="AJ179" s="23"/>
    </row>
    <row r="180" customFormat="false" ht="12.75" hidden="false" customHeight="false" outlineLevel="0" collapsed="false">
      <c r="A180" s="38"/>
      <c r="B180" s="39"/>
      <c r="C180" s="15"/>
      <c r="D180" s="15"/>
      <c r="E180" s="15"/>
      <c r="F180" s="15"/>
      <c r="G180" s="262" t="s">
        <v>410</v>
      </c>
      <c r="H180" s="15"/>
      <c r="I180" s="15"/>
      <c r="J180" s="16"/>
      <c r="K180" s="41"/>
      <c r="L180" s="42"/>
      <c r="M180" s="42"/>
      <c r="N180" s="42"/>
      <c r="O180" s="42"/>
      <c r="P180" s="42"/>
      <c r="Q180" s="43"/>
      <c r="R180" s="45"/>
      <c r="S180" s="45"/>
      <c r="T180" s="15"/>
      <c r="U180" s="54"/>
      <c r="V180" s="54"/>
      <c r="W180" s="54"/>
      <c r="X180" s="274"/>
      <c r="Y180" s="54"/>
      <c r="Z180" s="54"/>
      <c r="AA180" s="54"/>
      <c r="AB180" s="2"/>
      <c r="AC180" s="2"/>
      <c r="AD180" s="2"/>
      <c r="AE180" s="2"/>
      <c r="AF180" s="23"/>
      <c r="AG180" s="23"/>
      <c r="AH180" s="22"/>
      <c r="AI180" s="23"/>
      <c r="AJ180" s="23"/>
    </row>
    <row r="181" customFormat="false" ht="12.75" hidden="false" customHeight="false" outlineLevel="0" collapsed="false">
      <c r="A181" s="275" t="s">
        <v>411</v>
      </c>
      <c r="B181" s="275"/>
      <c r="C181" s="275"/>
      <c r="D181" s="275"/>
      <c r="E181" s="275"/>
      <c r="F181" s="275"/>
      <c r="G181" s="275"/>
      <c r="H181" s="275"/>
      <c r="I181" s="275"/>
      <c r="J181" s="275"/>
      <c r="K181" s="275"/>
      <c r="L181" s="275"/>
      <c r="M181" s="275"/>
      <c r="N181" s="275"/>
      <c r="O181" s="275"/>
      <c r="P181" s="275"/>
      <c r="Q181" s="275"/>
      <c r="R181" s="275"/>
      <c r="S181" s="275"/>
      <c r="T181" s="275"/>
      <c r="U181" s="275"/>
      <c r="V181" s="275"/>
      <c r="W181" s="275"/>
      <c r="X181" s="275"/>
      <c r="Y181" s="276"/>
      <c r="Z181" s="276"/>
      <c r="AA181" s="276"/>
      <c r="AB181" s="2"/>
      <c r="AC181" s="2"/>
      <c r="AD181" s="2"/>
      <c r="AE181" s="2"/>
      <c r="AF181" s="23"/>
      <c r="AG181" s="23"/>
      <c r="AH181" s="22"/>
      <c r="AI181" s="23"/>
      <c r="AJ181" s="23"/>
    </row>
    <row r="182" customFormat="false" ht="12.75" hidden="false" customHeight="false" outlineLevel="0" collapsed="false">
      <c r="A182" s="275" t="s">
        <v>412</v>
      </c>
      <c r="B182" s="275"/>
      <c r="C182" s="275"/>
      <c r="D182" s="275"/>
      <c r="E182" s="275"/>
      <c r="F182" s="275"/>
      <c r="G182" s="275"/>
      <c r="H182" s="275"/>
      <c r="I182" s="275"/>
      <c r="J182" s="275"/>
      <c r="K182" s="275"/>
      <c r="L182" s="275"/>
      <c r="M182" s="275"/>
      <c r="N182" s="275"/>
      <c r="O182" s="275"/>
      <c r="P182" s="275"/>
      <c r="Q182" s="275"/>
      <c r="R182" s="275"/>
      <c r="S182" s="275"/>
      <c r="T182" s="275"/>
      <c r="U182" s="275"/>
      <c r="V182" s="275"/>
      <c r="W182" s="275"/>
      <c r="X182" s="275"/>
      <c r="Y182" s="276"/>
      <c r="Z182" s="276"/>
      <c r="AA182" s="276"/>
      <c r="AB182" s="2"/>
      <c r="AC182" s="2"/>
      <c r="AD182" s="2"/>
      <c r="AE182" s="2"/>
      <c r="AF182" s="23"/>
      <c r="AG182" s="23"/>
      <c r="AH182" s="22"/>
      <c r="AI182" s="23"/>
      <c r="AJ182" s="23"/>
    </row>
    <row r="183" customFormat="false" ht="12.75" hidden="false" customHeight="false" outlineLevel="0" collapsed="false">
      <c r="A183" s="275" t="s">
        <v>413</v>
      </c>
      <c r="B183" s="275"/>
      <c r="C183" s="275"/>
      <c r="D183" s="275"/>
      <c r="E183" s="275"/>
      <c r="F183" s="275"/>
      <c r="G183" s="275"/>
      <c r="H183" s="275"/>
      <c r="I183" s="275"/>
      <c r="J183" s="275"/>
      <c r="K183" s="275"/>
      <c r="L183" s="275"/>
      <c r="M183" s="275"/>
      <c r="N183" s="275"/>
      <c r="O183" s="275"/>
      <c r="P183" s="275"/>
      <c r="Q183" s="275"/>
      <c r="R183" s="275"/>
      <c r="S183" s="275"/>
      <c r="T183" s="275"/>
      <c r="U183" s="275"/>
      <c r="V183" s="275"/>
      <c r="W183" s="275"/>
      <c r="X183" s="275"/>
      <c r="Y183" s="276"/>
      <c r="Z183" s="276"/>
      <c r="AA183" s="276"/>
      <c r="AB183" s="2"/>
      <c r="AC183" s="2"/>
      <c r="AD183" s="2"/>
      <c r="AE183" s="2"/>
      <c r="AF183" s="23"/>
      <c r="AG183" s="23"/>
      <c r="AH183" s="22"/>
      <c r="AI183" s="23"/>
      <c r="AJ183" s="23"/>
    </row>
    <row r="184" customFormat="false" ht="12.75" hidden="false" customHeight="false" outlineLevel="0" collapsed="false">
      <c r="A184" s="277" t="s">
        <v>414</v>
      </c>
      <c r="B184" s="277"/>
      <c r="C184" s="277"/>
      <c r="D184" s="277"/>
      <c r="E184" s="277"/>
      <c r="F184" s="277"/>
      <c r="G184" s="277"/>
      <c r="H184" s="277"/>
      <c r="I184" s="277"/>
      <c r="J184" s="277"/>
      <c r="K184" s="277"/>
      <c r="L184" s="277"/>
      <c r="M184" s="277"/>
      <c r="N184" s="277"/>
      <c r="O184" s="277"/>
      <c r="P184" s="277"/>
      <c r="Q184" s="277"/>
      <c r="R184" s="277"/>
      <c r="S184" s="277"/>
      <c r="T184" s="277"/>
      <c r="U184" s="277"/>
      <c r="V184" s="277"/>
      <c r="W184" s="277"/>
      <c r="X184" s="277"/>
      <c r="Y184" s="278"/>
      <c r="Z184" s="278"/>
      <c r="AA184" s="278"/>
      <c r="AB184" s="2"/>
      <c r="AC184" s="2"/>
      <c r="AD184" s="2"/>
      <c r="AE184" s="2"/>
      <c r="AF184" s="23"/>
      <c r="AG184" s="23"/>
      <c r="AH184" s="22"/>
      <c r="AI184" s="23"/>
      <c r="AJ184" s="23"/>
    </row>
    <row r="185" customFormat="false" ht="12.75" hidden="false" customHeight="false" outlineLevel="0" collapsed="false">
      <c r="A185" s="277" t="s">
        <v>415</v>
      </c>
      <c r="B185" s="277"/>
      <c r="C185" s="277"/>
      <c r="D185" s="277"/>
      <c r="E185" s="277"/>
      <c r="F185" s="277"/>
      <c r="G185" s="277"/>
      <c r="H185" s="277"/>
      <c r="I185" s="277"/>
      <c r="J185" s="277"/>
      <c r="K185" s="277"/>
      <c r="L185" s="277"/>
      <c r="M185" s="277"/>
      <c r="N185" s="277"/>
      <c r="O185" s="277"/>
      <c r="P185" s="277"/>
      <c r="Q185" s="277"/>
      <c r="R185" s="277"/>
      <c r="S185" s="277"/>
      <c r="T185" s="277"/>
      <c r="U185" s="277"/>
      <c r="V185" s="277"/>
      <c r="W185" s="277"/>
      <c r="X185" s="277"/>
      <c r="Y185" s="278"/>
      <c r="Z185" s="278"/>
      <c r="AA185" s="278"/>
      <c r="AB185" s="2"/>
      <c r="AC185" s="2"/>
      <c r="AD185" s="2"/>
      <c r="AE185" s="2"/>
      <c r="AF185" s="23"/>
      <c r="AG185" s="23"/>
      <c r="AH185" s="22"/>
      <c r="AI185" s="23"/>
      <c r="AJ185" s="23"/>
    </row>
    <row r="186" customFormat="false" ht="12.75" hidden="false" customHeight="false" outlineLevel="0" collapsed="false">
      <c r="A186" s="277" t="s">
        <v>416</v>
      </c>
      <c r="B186" s="277"/>
      <c r="C186" s="277"/>
      <c r="D186" s="277"/>
      <c r="E186" s="277"/>
      <c r="F186" s="277"/>
      <c r="G186" s="277"/>
      <c r="H186" s="277"/>
      <c r="I186" s="277"/>
      <c r="J186" s="277"/>
      <c r="K186" s="277"/>
      <c r="L186" s="277"/>
      <c r="M186" s="277"/>
      <c r="N186" s="277"/>
      <c r="O186" s="277"/>
      <c r="P186" s="277"/>
      <c r="Q186" s="277"/>
      <c r="R186" s="277"/>
      <c r="S186" s="277"/>
      <c r="T186" s="277"/>
      <c r="U186" s="277"/>
      <c r="V186" s="277"/>
      <c r="W186" s="277"/>
      <c r="X186" s="277"/>
      <c r="Y186" s="278"/>
      <c r="Z186" s="278"/>
      <c r="AA186" s="278"/>
      <c r="AB186" s="2"/>
      <c r="AC186" s="2"/>
      <c r="AD186" s="2"/>
      <c r="AE186" s="2"/>
      <c r="AF186" s="23"/>
      <c r="AG186" s="23"/>
      <c r="AH186" s="22"/>
      <c r="AI186" s="23"/>
      <c r="AJ186" s="23"/>
    </row>
    <row r="187" customFormat="false" ht="13.5" hidden="false" customHeight="false" outlineLevel="0" collapsed="false">
      <c r="A187" s="24"/>
      <c r="B187" s="25"/>
      <c r="C187" s="30"/>
      <c r="D187" s="30"/>
      <c r="E187" s="30"/>
      <c r="F187" s="30"/>
      <c r="G187" s="30"/>
      <c r="H187" s="30"/>
      <c r="I187" s="30"/>
      <c r="J187" s="31"/>
      <c r="K187" s="32"/>
      <c r="L187" s="64"/>
      <c r="M187" s="64"/>
      <c r="N187" s="64"/>
      <c r="O187" s="64"/>
      <c r="P187" s="64"/>
      <c r="Q187" s="65"/>
      <c r="R187" s="67"/>
      <c r="S187" s="67"/>
      <c r="T187" s="30"/>
      <c r="U187" s="33"/>
      <c r="V187" s="33"/>
      <c r="W187" s="33"/>
      <c r="X187" s="279"/>
      <c r="Y187" s="54"/>
      <c r="Z187" s="54"/>
      <c r="AA187" s="54"/>
      <c r="AB187" s="2"/>
      <c r="AC187" s="2"/>
      <c r="AD187" s="2"/>
      <c r="AE187" s="2"/>
      <c r="AF187" s="23"/>
      <c r="AG187" s="23"/>
      <c r="AH187" s="22"/>
      <c r="AI187" s="23"/>
      <c r="AJ187" s="23"/>
    </row>
    <row r="188" customFormat="false" ht="13.5" hidden="false" customHeight="false" outlineLevel="0" collapsed="false">
      <c r="A188" s="280" t="s">
        <v>417</v>
      </c>
      <c r="B188" s="280"/>
      <c r="C188" s="280"/>
      <c r="D188" s="280"/>
      <c r="E188" s="280"/>
      <c r="F188" s="280"/>
      <c r="G188" s="280"/>
      <c r="H188" s="280"/>
      <c r="I188" s="280"/>
      <c r="J188" s="280"/>
      <c r="K188" s="280"/>
      <c r="L188" s="280"/>
      <c r="M188" s="280"/>
      <c r="N188" s="280"/>
      <c r="O188" s="280"/>
      <c r="P188" s="280"/>
      <c r="Q188" s="280"/>
      <c r="R188" s="280"/>
      <c r="S188" s="280"/>
      <c r="T188" s="280"/>
      <c r="U188" s="280"/>
      <c r="V188" s="280"/>
      <c r="W188" s="280"/>
      <c r="X188" s="280"/>
      <c r="Y188" s="50"/>
      <c r="Z188" s="50"/>
      <c r="AA188" s="50"/>
      <c r="AB188" s="15"/>
      <c r="AC188" s="2"/>
      <c r="AD188" s="2"/>
      <c r="AE188" s="2"/>
      <c r="AF188" s="23"/>
      <c r="AG188" s="23"/>
      <c r="AH188" s="22"/>
      <c r="AI188" s="23"/>
      <c r="AJ188" s="23"/>
    </row>
    <row r="189" customFormat="false" ht="12.75" hidden="false" customHeight="false" outlineLevel="0" collapsed="false">
      <c r="A189" s="227"/>
      <c r="B189" s="228"/>
      <c r="C189" s="281"/>
      <c r="D189" s="281"/>
      <c r="E189" s="281"/>
      <c r="F189" s="281"/>
      <c r="G189" s="282" t="s">
        <v>418</v>
      </c>
      <c r="H189" s="282"/>
      <c r="I189" s="282" t="s">
        <v>419</v>
      </c>
      <c r="J189" s="283" t="s">
        <v>420</v>
      </c>
      <c r="K189" s="284"/>
      <c r="L189" s="285"/>
      <c r="M189" s="285"/>
      <c r="N189" s="285"/>
      <c r="O189" s="285"/>
      <c r="P189" s="285"/>
      <c r="Q189" s="286"/>
      <c r="R189" s="287"/>
      <c r="S189" s="287"/>
      <c r="T189" s="281"/>
      <c r="U189" s="281"/>
      <c r="V189" s="281"/>
      <c r="W189" s="281"/>
      <c r="X189" s="288"/>
      <c r="Y189" s="262"/>
      <c r="Z189" s="262"/>
      <c r="AA189" s="262"/>
      <c r="AB189" s="2"/>
      <c r="AC189" s="2"/>
      <c r="AD189" s="2"/>
      <c r="AE189" s="2"/>
      <c r="AF189" s="23"/>
      <c r="AG189" s="23"/>
      <c r="AH189" s="22"/>
      <c r="AI189" s="23"/>
      <c r="AJ189" s="23"/>
    </row>
    <row r="190" customFormat="false" ht="12.75" hidden="false" customHeight="true" outlineLevel="0" collapsed="false">
      <c r="A190" s="289" t="s">
        <v>421</v>
      </c>
      <c r="B190" s="289"/>
      <c r="C190" s="289"/>
      <c r="D190" s="289"/>
      <c r="E190" s="289"/>
      <c r="F190" s="289"/>
      <c r="G190" s="290" t="s">
        <v>422</v>
      </c>
      <c r="H190" s="291"/>
      <c r="I190" s="292" t="s">
        <v>423</v>
      </c>
      <c r="J190" s="293" t="n">
        <v>0.03</v>
      </c>
      <c r="K190" s="53"/>
      <c r="L190" s="53"/>
      <c r="M190" s="53"/>
      <c r="N190" s="53"/>
      <c r="O190" s="53"/>
      <c r="P190" s="53"/>
      <c r="Q190" s="53"/>
      <c r="R190" s="53"/>
      <c r="S190" s="53"/>
      <c r="T190" s="294" t="s">
        <v>424</v>
      </c>
      <c r="U190" s="294"/>
      <c r="V190" s="294"/>
      <c r="W190" s="294"/>
      <c r="X190" s="244"/>
      <c r="Y190" s="53"/>
      <c r="Z190" s="53"/>
      <c r="AA190" s="53"/>
      <c r="AB190" s="2"/>
      <c r="AC190" s="2"/>
      <c r="AD190" s="2"/>
      <c r="AE190" s="2"/>
      <c r="AF190" s="23"/>
      <c r="AG190" s="23"/>
      <c r="AH190" s="22"/>
      <c r="AI190" s="23"/>
      <c r="AJ190" s="23"/>
    </row>
    <row r="191" customFormat="false" ht="12.75" hidden="false" customHeight="false" outlineLevel="0" collapsed="false">
      <c r="A191" s="289"/>
      <c r="B191" s="289"/>
      <c r="C191" s="289"/>
      <c r="D191" s="289"/>
      <c r="E191" s="289"/>
      <c r="F191" s="289"/>
      <c r="G191" s="295" t="s">
        <v>425</v>
      </c>
      <c r="H191" s="296"/>
      <c r="I191" s="297" t="s">
        <v>426</v>
      </c>
      <c r="J191" s="298" t="n">
        <v>0.008</v>
      </c>
      <c r="K191" s="264"/>
      <c r="L191" s="265"/>
      <c r="M191" s="265"/>
      <c r="N191" s="265"/>
      <c r="O191" s="265"/>
      <c r="P191" s="265"/>
      <c r="Q191" s="266"/>
      <c r="R191" s="44"/>
      <c r="S191" s="44"/>
      <c r="T191" s="299"/>
      <c r="U191" s="299"/>
      <c r="V191" s="299"/>
      <c r="W191" s="299"/>
      <c r="X191" s="267"/>
      <c r="Y191" s="262"/>
      <c r="Z191" s="262"/>
      <c r="AA191" s="262"/>
      <c r="AB191" s="2"/>
      <c r="AC191" s="2"/>
      <c r="AD191" s="2"/>
      <c r="AE191" s="2"/>
      <c r="AF191" s="23"/>
      <c r="AG191" s="23"/>
      <c r="AH191" s="22"/>
      <c r="AI191" s="23"/>
      <c r="AJ191" s="23"/>
    </row>
    <row r="192" customFormat="false" ht="14.25" hidden="false" customHeight="true" outlineLevel="0" collapsed="false">
      <c r="A192" s="300"/>
      <c r="B192" s="301"/>
      <c r="C192" s="302"/>
      <c r="D192" s="302"/>
      <c r="E192" s="302"/>
      <c r="F192" s="302"/>
      <c r="G192" s="295" t="s">
        <v>427</v>
      </c>
      <c r="H192" s="296"/>
      <c r="I192" s="297" t="s">
        <v>428</v>
      </c>
      <c r="J192" s="298" t="n">
        <v>0.0097</v>
      </c>
      <c r="K192" s="264"/>
      <c r="L192" s="265"/>
      <c r="M192" s="265"/>
      <c r="N192" s="265"/>
      <c r="O192" s="265"/>
      <c r="P192" s="265"/>
      <c r="Q192" s="266"/>
      <c r="R192" s="44"/>
      <c r="S192" s="44"/>
      <c r="T192" s="303" t="s">
        <v>429</v>
      </c>
      <c r="U192" s="303"/>
      <c r="V192" s="303"/>
      <c r="W192" s="303"/>
      <c r="X192" s="267"/>
      <c r="Y192" s="262"/>
      <c r="Z192" s="262"/>
      <c r="AA192" s="262"/>
      <c r="AB192" s="2"/>
      <c r="AC192" s="2"/>
      <c r="AD192" s="2"/>
      <c r="AE192" s="2"/>
      <c r="AF192" s="23"/>
      <c r="AG192" s="23"/>
      <c r="AH192" s="22"/>
      <c r="AI192" s="23"/>
      <c r="AJ192" s="23"/>
    </row>
    <row r="193" customFormat="false" ht="14.25" hidden="false" customHeight="true" outlineLevel="0" collapsed="false">
      <c r="A193" s="304"/>
      <c r="B193" s="305"/>
      <c r="C193" s="306"/>
      <c r="D193" s="306"/>
      <c r="E193" s="306"/>
      <c r="F193" s="262"/>
      <c r="G193" s="307"/>
      <c r="H193" s="308"/>
      <c r="I193" s="308"/>
      <c r="J193" s="309"/>
      <c r="K193" s="310" t="s">
        <v>430</v>
      </c>
      <c r="L193" s="262"/>
      <c r="M193" s="262"/>
      <c r="N193" s="262"/>
      <c r="O193" s="262"/>
      <c r="P193" s="262"/>
      <c r="Q193" s="262"/>
      <c r="R193" s="262"/>
      <c r="S193" s="262"/>
      <c r="T193" s="303"/>
      <c r="U193" s="303"/>
      <c r="V193" s="303"/>
      <c r="W193" s="303"/>
      <c r="X193" s="311" t="n">
        <v>-1</v>
      </c>
      <c r="Y193" s="312"/>
      <c r="Z193" s="312"/>
      <c r="AA193" s="312"/>
      <c r="AB193" s="2"/>
      <c r="AC193" s="2"/>
      <c r="AD193" s="2"/>
      <c r="AE193" s="2"/>
      <c r="AF193" s="23"/>
      <c r="AG193" s="23"/>
      <c r="AH193" s="22"/>
      <c r="AI193" s="23"/>
      <c r="AJ193" s="23"/>
    </row>
    <row r="194" customFormat="false" ht="14.25" hidden="false" customHeight="false" outlineLevel="0" collapsed="false">
      <c r="A194" s="304"/>
      <c r="B194" s="305"/>
      <c r="C194" s="306"/>
      <c r="D194" s="306"/>
      <c r="E194" s="306"/>
      <c r="F194" s="262"/>
      <c r="G194" s="313" t="s">
        <v>431</v>
      </c>
      <c r="H194" s="314"/>
      <c r="I194" s="315" t="s">
        <v>432</v>
      </c>
      <c r="J194" s="316" t="n">
        <v>0.0059</v>
      </c>
      <c r="K194" s="310"/>
      <c r="L194" s="265"/>
      <c r="M194" s="265"/>
      <c r="N194" s="265"/>
      <c r="O194" s="265"/>
      <c r="P194" s="265"/>
      <c r="Q194" s="266"/>
      <c r="R194" s="44"/>
      <c r="S194" s="44"/>
      <c r="T194" s="317" t="s">
        <v>433</v>
      </c>
      <c r="U194" s="317"/>
      <c r="V194" s="317"/>
      <c r="W194" s="317"/>
      <c r="X194" s="311"/>
      <c r="Y194" s="312"/>
      <c r="Z194" s="312"/>
      <c r="AA194" s="312"/>
      <c r="AB194" s="2"/>
      <c r="AC194" s="2"/>
      <c r="AD194" s="2"/>
      <c r="AE194" s="2"/>
      <c r="AF194" s="23"/>
      <c r="AG194" s="23"/>
      <c r="AH194" s="22"/>
      <c r="AI194" s="23"/>
      <c r="AJ194" s="23"/>
    </row>
    <row r="195" customFormat="false" ht="14.25" hidden="false" customHeight="false" outlineLevel="0" collapsed="false">
      <c r="A195" s="318"/>
      <c r="B195" s="318"/>
      <c r="C195" s="318"/>
      <c r="D195" s="318"/>
      <c r="E195" s="318"/>
      <c r="F195" s="318"/>
      <c r="G195" s="295"/>
      <c r="H195" s="53"/>
      <c r="I195" s="319"/>
      <c r="J195" s="298"/>
      <c r="K195" s="262"/>
      <c r="L195" s="262"/>
      <c r="M195" s="262"/>
      <c r="N195" s="262"/>
      <c r="O195" s="262"/>
      <c r="P195" s="262"/>
      <c r="Q195" s="262"/>
      <c r="R195" s="262"/>
      <c r="S195" s="262"/>
      <c r="T195" s="317"/>
      <c r="U195" s="317"/>
      <c r="V195" s="317"/>
      <c r="W195" s="317"/>
      <c r="X195" s="267"/>
      <c r="Y195" s="262"/>
      <c r="Z195" s="262"/>
      <c r="AA195" s="262"/>
      <c r="AB195" s="2"/>
      <c r="AC195" s="2"/>
      <c r="AD195" s="2"/>
      <c r="AE195" s="2"/>
      <c r="AF195" s="23"/>
      <c r="AG195" s="320" t="n">
        <f aca="false">1-0.21807</f>
        <v>0.78193</v>
      </c>
      <c r="AH195" s="22"/>
      <c r="AI195" s="23"/>
      <c r="AJ195" s="23"/>
    </row>
    <row r="196" customFormat="false" ht="14.25" hidden="false" customHeight="false" outlineLevel="0" collapsed="false">
      <c r="A196" s="38"/>
      <c r="B196" s="39"/>
      <c r="C196" s="321" t="s">
        <v>434</v>
      </c>
      <c r="D196" s="306"/>
      <c r="E196" s="306"/>
      <c r="F196" s="53"/>
      <c r="G196" s="313" t="s">
        <v>435</v>
      </c>
      <c r="H196" s="314"/>
      <c r="I196" s="315" t="s">
        <v>436</v>
      </c>
      <c r="J196" s="316" t="n">
        <v>0.0616</v>
      </c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322"/>
      <c r="V196" s="53"/>
      <c r="W196" s="53"/>
      <c r="X196" s="244"/>
      <c r="Y196" s="53"/>
      <c r="Z196" s="53"/>
      <c r="AA196" s="53"/>
      <c r="AB196" s="2"/>
      <c r="AC196" s="2"/>
      <c r="AD196" s="2"/>
      <c r="AE196" s="2"/>
      <c r="AF196" s="23"/>
      <c r="AG196" s="23"/>
      <c r="AH196" s="22"/>
      <c r="AI196" s="23"/>
      <c r="AJ196" s="23"/>
    </row>
    <row r="197" customFormat="false" ht="14.25" hidden="false" customHeight="true" outlineLevel="0" collapsed="false">
      <c r="A197" s="38"/>
      <c r="B197" s="39"/>
      <c r="C197" s="323" t="s">
        <v>437</v>
      </c>
      <c r="D197" s="306"/>
      <c r="E197" s="306"/>
      <c r="F197" s="262"/>
      <c r="G197" s="324"/>
      <c r="H197" s="15"/>
      <c r="I197" s="15"/>
      <c r="J197" s="325"/>
      <c r="K197" s="264"/>
      <c r="L197" s="265"/>
      <c r="M197" s="265"/>
      <c r="N197" s="265"/>
      <c r="O197" s="265"/>
      <c r="P197" s="265"/>
      <c r="Q197" s="266"/>
      <c r="R197" s="44"/>
      <c r="S197" s="44"/>
      <c r="T197" s="303" t="s">
        <v>438</v>
      </c>
      <c r="U197" s="303"/>
      <c r="V197" s="303"/>
      <c r="W197" s="303"/>
      <c r="X197" s="267"/>
      <c r="Y197" s="262"/>
      <c r="Z197" s="262"/>
      <c r="AA197" s="262"/>
      <c r="AB197" s="2"/>
      <c r="AC197" s="2"/>
      <c r="AD197" s="2"/>
      <c r="AE197" s="2"/>
      <c r="AF197" s="23"/>
      <c r="AG197" s="23"/>
      <c r="AH197" s="22"/>
      <c r="AI197" s="23"/>
      <c r="AJ197" s="23"/>
    </row>
    <row r="198" customFormat="false" ht="14.25" hidden="false" customHeight="false" outlineLevel="0" collapsed="false">
      <c r="A198" s="38"/>
      <c r="B198" s="39"/>
      <c r="C198" s="323" t="s">
        <v>439</v>
      </c>
      <c r="D198" s="306"/>
      <c r="E198" s="306"/>
      <c r="F198" s="53"/>
      <c r="G198" s="290" t="s">
        <v>440</v>
      </c>
      <c r="H198" s="291"/>
      <c r="I198" s="292" t="s">
        <v>441</v>
      </c>
      <c r="J198" s="293" t="n">
        <v>0.0065</v>
      </c>
      <c r="K198" s="310" t="s">
        <v>430</v>
      </c>
      <c r="L198" s="262"/>
      <c r="M198" s="262"/>
      <c r="N198" s="262"/>
      <c r="O198" s="262"/>
      <c r="P198" s="262"/>
      <c r="Q198" s="262"/>
      <c r="R198" s="262"/>
      <c r="S198" s="262"/>
      <c r="T198" s="303"/>
      <c r="U198" s="303"/>
      <c r="V198" s="303"/>
      <c r="W198" s="303"/>
      <c r="X198" s="311" t="n">
        <v>-1</v>
      </c>
      <c r="Y198" s="312"/>
      <c r="Z198" s="312"/>
      <c r="AA198" s="312"/>
      <c r="AB198" s="2"/>
      <c r="AC198" s="2"/>
      <c r="AD198" s="2"/>
      <c r="AE198" s="2"/>
      <c r="AF198" s="23"/>
      <c r="AG198" s="326" t="n">
        <f aca="false">1+J202</f>
        <v>1.2180735177877</v>
      </c>
      <c r="AH198" s="22"/>
      <c r="AI198" s="23"/>
      <c r="AJ198" s="23"/>
    </row>
    <row r="199" customFormat="false" ht="14.25" hidden="false" customHeight="true" outlineLevel="0" collapsed="false">
      <c r="A199" s="38"/>
      <c r="B199" s="39"/>
      <c r="C199" s="323" t="s">
        <v>442</v>
      </c>
      <c r="D199" s="306"/>
      <c r="E199" s="306"/>
      <c r="F199" s="262"/>
      <c r="G199" s="295" t="s">
        <v>443</v>
      </c>
      <c r="H199" s="296"/>
      <c r="I199" s="297" t="s">
        <v>441</v>
      </c>
      <c r="J199" s="298" t="n">
        <v>0.03</v>
      </c>
      <c r="K199" s="310"/>
      <c r="L199" s="265"/>
      <c r="M199" s="265"/>
      <c r="N199" s="265"/>
      <c r="O199" s="265"/>
      <c r="P199" s="265"/>
      <c r="Q199" s="266"/>
      <c r="R199" s="44"/>
      <c r="S199" s="44"/>
      <c r="T199" s="317" t="s">
        <v>444</v>
      </c>
      <c r="U199" s="317"/>
      <c r="V199" s="317"/>
      <c r="W199" s="317"/>
      <c r="X199" s="311"/>
      <c r="Y199" s="312"/>
      <c r="Z199" s="312"/>
      <c r="AA199" s="312"/>
      <c r="AB199" s="2"/>
      <c r="AC199" s="2"/>
      <c r="AD199" s="2"/>
      <c r="AE199" s="2"/>
      <c r="AF199" s="23"/>
      <c r="AG199" s="23"/>
      <c r="AH199" s="22"/>
      <c r="AI199" s="23"/>
      <c r="AJ199" s="23"/>
    </row>
    <row r="200" customFormat="false" ht="12.75" hidden="false" customHeight="true" outlineLevel="0" collapsed="false">
      <c r="A200" s="38"/>
      <c r="B200" s="39"/>
      <c r="C200" s="323" t="s">
        <v>445</v>
      </c>
      <c r="D200" s="262"/>
      <c r="E200" s="262"/>
      <c r="F200" s="53"/>
      <c r="G200" s="295" t="s">
        <v>446</v>
      </c>
      <c r="H200" s="296"/>
      <c r="I200" s="297" t="s">
        <v>441</v>
      </c>
      <c r="J200" s="298" t="n">
        <v>0.02</v>
      </c>
      <c r="K200" s="262"/>
      <c r="L200" s="262"/>
      <c r="M200" s="262"/>
      <c r="N200" s="262"/>
      <c r="O200" s="262"/>
      <c r="P200" s="262"/>
      <c r="Q200" s="262"/>
      <c r="R200" s="262"/>
      <c r="S200" s="262"/>
      <c r="T200" s="317"/>
      <c r="U200" s="317"/>
      <c r="V200" s="317"/>
      <c r="W200" s="317"/>
      <c r="X200" s="267"/>
      <c r="Y200" s="262"/>
      <c r="Z200" s="262"/>
      <c r="AA200" s="262"/>
      <c r="AF200" s="22"/>
      <c r="AG200" s="23"/>
      <c r="AH200" s="22"/>
      <c r="AI200" s="23"/>
      <c r="AJ200" s="23"/>
    </row>
    <row r="201" customFormat="false" ht="12.75" hidden="false" customHeight="false" outlineLevel="0" collapsed="false">
      <c r="A201" s="38"/>
      <c r="B201" s="39"/>
      <c r="C201" s="323" t="s">
        <v>447</v>
      </c>
      <c r="D201" s="262"/>
      <c r="E201" s="262"/>
      <c r="F201" s="262"/>
      <c r="G201" s="295" t="s">
        <v>448</v>
      </c>
      <c r="H201" s="296"/>
      <c r="I201" s="297" t="s">
        <v>441</v>
      </c>
      <c r="J201" s="327" t="n">
        <v>0.025</v>
      </c>
      <c r="K201" s="262"/>
      <c r="L201" s="262"/>
      <c r="M201" s="262"/>
      <c r="N201" s="262"/>
      <c r="O201" s="262"/>
      <c r="P201" s="262"/>
      <c r="Q201" s="262"/>
      <c r="R201" s="262"/>
      <c r="S201" s="262"/>
      <c r="T201" s="263"/>
      <c r="U201" s="263"/>
      <c r="V201" s="263"/>
      <c r="W201" s="263"/>
      <c r="X201" s="267"/>
      <c r="Y201" s="262"/>
      <c r="Z201" s="262"/>
      <c r="AA201" s="262"/>
      <c r="AF201" s="22"/>
      <c r="AG201" s="23"/>
      <c r="AH201" s="22"/>
      <c r="AI201" s="23"/>
      <c r="AJ201" s="23"/>
    </row>
    <row r="202" customFormat="false" ht="12.75" hidden="false" customHeight="false" outlineLevel="0" collapsed="false">
      <c r="A202" s="38"/>
      <c r="B202" s="39"/>
      <c r="C202" s="323" t="s">
        <v>449</v>
      </c>
      <c r="D202" s="53"/>
      <c r="E202" s="53"/>
      <c r="F202" s="53"/>
      <c r="G202" s="328" t="s">
        <v>450</v>
      </c>
      <c r="H202" s="328"/>
      <c r="I202" s="328"/>
      <c r="J202" s="329" t="n">
        <f aca="false">(((1+J190+J191+J192)*(1+J194)*(1+J196))/(1-J198-J199-J200-J201))-1</f>
        <v>0.218073517787698</v>
      </c>
      <c r="K202" s="330"/>
      <c r="L202" s="330"/>
      <c r="M202" s="330"/>
      <c r="N202" s="330"/>
      <c r="O202" s="330"/>
      <c r="P202" s="330"/>
      <c r="Q202" s="330"/>
      <c r="R202" s="330"/>
      <c r="S202" s="330"/>
      <c r="T202" s="330"/>
      <c r="U202" s="330"/>
      <c r="V202" s="330"/>
      <c r="W202" s="330"/>
      <c r="X202" s="244"/>
      <c r="Y202" s="53"/>
      <c r="Z202" s="53"/>
      <c r="AA202" s="53"/>
      <c r="AF202" s="22"/>
      <c r="AG202" s="23"/>
      <c r="AH202" s="22"/>
      <c r="AI202" s="23"/>
      <c r="AJ202" s="23"/>
    </row>
    <row r="203" customFormat="false" ht="13.5" hidden="false" customHeight="false" outlineLevel="0" collapsed="false">
      <c r="A203" s="331"/>
      <c r="B203" s="332"/>
      <c r="C203" s="29" t="s">
        <v>451</v>
      </c>
      <c r="D203" s="30"/>
      <c r="E203" s="30"/>
      <c r="F203" s="30"/>
      <c r="G203" s="333" t="s">
        <v>452</v>
      </c>
      <c r="H203" s="333"/>
      <c r="I203" s="333"/>
      <c r="J203" s="334" t="n">
        <f aca="false">(((1+J190+J191+J192)*(1+J194)*(1+J196))/(1-J198-J199-J200))-1</f>
        <v>0.185798119860096</v>
      </c>
      <c r="K203" s="335"/>
      <c r="L203" s="335"/>
      <c r="M203" s="335"/>
      <c r="N203" s="335"/>
      <c r="O203" s="335"/>
      <c r="P203" s="335"/>
      <c r="Q203" s="335"/>
      <c r="R203" s="335"/>
      <c r="S203" s="335"/>
      <c r="T203" s="335"/>
      <c r="U203" s="335"/>
      <c r="V203" s="335"/>
      <c r="W203" s="335"/>
      <c r="X203" s="77"/>
      <c r="Y203" s="15"/>
      <c r="Z203" s="15"/>
      <c r="AA203" s="15"/>
      <c r="AF203" s="22"/>
      <c r="AG203" s="23"/>
      <c r="AH203" s="22"/>
      <c r="AI203" s="23"/>
      <c r="AJ203" s="23"/>
    </row>
    <row r="204" customFormat="false" ht="13.5" hidden="false" customHeight="true" outlineLevel="0" collapsed="false">
      <c r="A204" s="336" t="s">
        <v>453</v>
      </c>
      <c r="B204" s="336"/>
      <c r="C204" s="336"/>
      <c r="D204" s="336"/>
      <c r="E204" s="336"/>
      <c r="F204" s="336"/>
      <c r="G204" s="336"/>
      <c r="H204" s="336"/>
      <c r="I204" s="336"/>
      <c r="J204" s="336"/>
      <c r="K204" s="336"/>
      <c r="L204" s="336"/>
      <c r="M204" s="336"/>
      <c r="N204" s="336"/>
      <c r="O204" s="336"/>
      <c r="P204" s="336"/>
      <c r="Q204" s="336"/>
      <c r="R204" s="336"/>
      <c r="S204" s="336"/>
      <c r="T204" s="336"/>
      <c r="U204" s="336"/>
      <c r="V204" s="336"/>
      <c r="W204" s="336"/>
      <c r="X204" s="336"/>
      <c r="Y204" s="50"/>
      <c r="Z204" s="50"/>
      <c r="AA204" s="50"/>
      <c r="AB204" s="337"/>
      <c r="AC204" s="337"/>
      <c r="AD204" s="337"/>
      <c r="AE204" s="337"/>
      <c r="AF204" s="338"/>
      <c r="AG204" s="338"/>
      <c r="AH204" s="338"/>
      <c r="AI204" s="338"/>
      <c r="AJ204" s="23"/>
    </row>
    <row r="205" customFormat="false" ht="10.7" hidden="false" customHeight="true" outlineLevel="0" collapsed="false">
      <c r="A205" s="339" t="s">
        <v>44</v>
      </c>
      <c r="B205" s="339" t="s">
        <v>418</v>
      </c>
      <c r="C205" s="339"/>
      <c r="D205" s="339"/>
      <c r="E205" s="339"/>
      <c r="F205" s="339"/>
      <c r="G205" s="339"/>
      <c r="H205" s="339" t="s">
        <v>454</v>
      </c>
      <c r="I205" s="340" t="s">
        <v>455</v>
      </c>
      <c r="J205" s="340"/>
      <c r="K205" s="341" t="s">
        <v>456</v>
      </c>
      <c r="L205" s="341"/>
      <c r="M205" s="341"/>
      <c r="N205" s="341"/>
      <c r="O205" s="341"/>
      <c r="P205" s="341"/>
      <c r="Q205" s="341"/>
      <c r="R205" s="341"/>
      <c r="S205" s="341"/>
      <c r="T205" s="341"/>
      <c r="U205" s="340" t="s">
        <v>457</v>
      </c>
      <c r="V205" s="340"/>
      <c r="W205" s="340" t="s">
        <v>458</v>
      </c>
      <c r="X205" s="340"/>
      <c r="Y205" s="342"/>
      <c r="Z205" s="342"/>
      <c r="AA205" s="342"/>
      <c r="AB205" s="343"/>
      <c r="AC205" s="343"/>
      <c r="AD205" s="343"/>
      <c r="AE205" s="343"/>
      <c r="AF205" s="342"/>
      <c r="AG205" s="342"/>
      <c r="AH205" s="342"/>
      <c r="AI205" s="342"/>
      <c r="AJ205" s="23"/>
    </row>
    <row r="206" customFormat="false" ht="10.7" hidden="false" customHeight="true" outlineLevel="0" collapsed="false">
      <c r="A206" s="339"/>
      <c r="B206" s="339"/>
      <c r="C206" s="339"/>
      <c r="D206" s="339"/>
      <c r="E206" s="339"/>
      <c r="F206" s="339"/>
      <c r="G206" s="339"/>
      <c r="H206" s="339"/>
      <c r="I206" s="344" t="s">
        <v>459</v>
      </c>
      <c r="J206" s="345" t="s">
        <v>460</v>
      </c>
      <c r="K206" s="344" t="s">
        <v>459</v>
      </c>
      <c r="L206" s="346"/>
      <c r="M206" s="346"/>
      <c r="N206" s="346"/>
      <c r="O206" s="346"/>
      <c r="P206" s="346"/>
      <c r="Q206" s="346"/>
      <c r="R206" s="346"/>
      <c r="S206" s="346"/>
      <c r="T206" s="345" t="s">
        <v>460</v>
      </c>
      <c r="U206" s="344" t="s">
        <v>459</v>
      </c>
      <c r="V206" s="345" t="s">
        <v>460</v>
      </c>
      <c r="W206" s="344" t="s">
        <v>459</v>
      </c>
      <c r="X206" s="347" t="s">
        <v>460</v>
      </c>
      <c r="Y206" s="342"/>
      <c r="Z206" s="342"/>
      <c r="AA206" s="342"/>
      <c r="AB206" s="342"/>
      <c r="AC206" s="342"/>
      <c r="AD206" s="342"/>
      <c r="AE206" s="342"/>
      <c r="AF206" s="342"/>
      <c r="AG206" s="342"/>
      <c r="AH206" s="21"/>
      <c r="AI206" s="342"/>
      <c r="AJ206" s="23"/>
    </row>
    <row r="207" customFormat="false" ht="10.7" hidden="false" customHeight="true" outlineLevel="0" collapsed="false">
      <c r="A207" s="348" t="s">
        <v>461</v>
      </c>
      <c r="B207" s="349" t="str">
        <f aca="false">B26</f>
        <v>SERVIÇOS INICIAIS</v>
      </c>
      <c r="C207" s="349"/>
      <c r="D207" s="349"/>
      <c r="E207" s="349"/>
      <c r="F207" s="349"/>
      <c r="G207" s="349"/>
      <c r="H207" s="350" t="n">
        <f aca="false">X26</f>
        <v>2319.497</v>
      </c>
      <c r="I207" s="351" t="n">
        <v>1</v>
      </c>
      <c r="J207" s="352" t="n">
        <f aca="false">I207*H207</f>
        <v>2319.497</v>
      </c>
      <c r="K207" s="351"/>
      <c r="L207" s="353"/>
      <c r="M207" s="353"/>
      <c r="N207" s="353"/>
      <c r="O207" s="353"/>
      <c r="P207" s="353"/>
      <c r="Q207" s="353"/>
      <c r="R207" s="353"/>
      <c r="S207" s="353"/>
      <c r="T207" s="354" t="n">
        <f aca="false">K207*H207</f>
        <v>0</v>
      </c>
      <c r="U207" s="351"/>
      <c r="V207" s="354" t="n">
        <f aca="false">U207*H207</f>
        <v>0</v>
      </c>
      <c r="W207" s="355"/>
      <c r="X207" s="356" t="n">
        <f aca="false">W207*H207</f>
        <v>0</v>
      </c>
      <c r="Y207" s="357"/>
      <c r="Z207" s="357"/>
      <c r="AA207" s="357"/>
      <c r="AB207" s="358"/>
      <c r="AC207" s="358"/>
      <c r="AD207" s="358"/>
      <c r="AE207" s="358"/>
      <c r="AF207" s="359"/>
      <c r="AG207" s="359"/>
      <c r="AH207" s="360"/>
      <c r="AI207" s="359"/>
      <c r="AJ207" s="23"/>
    </row>
    <row r="208" customFormat="false" ht="12.75" hidden="false" customHeight="true" outlineLevel="0" collapsed="false">
      <c r="A208" s="361" t="s">
        <v>462</v>
      </c>
      <c r="B208" s="362" t="str">
        <f aca="false">B29</f>
        <v>PAVIMENTAÇÃO</v>
      </c>
      <c r="C208" s="362"/>
      <c r="D208" s="362"/>
      <c r="E208" s="362"/>
      <c r="F208" s="362"/>
      <c r="G208" s="362"/>
      <c r="H208" s="363" t="n">
        <f aca="false">X29</f>
        <v>76803.3795177914</v>
      </c>
      <c r="I208" s="364"/>
      <c r="J208" s="365" t="n">
        <f aca="false">I208*H208</f>
        <v>0</v>
      </c>
      <c r="K208" s="364" t="n">
        <v>0.75</v>
      </c>
      <c r="L208" s="366"/>
      <c r="M208" s="366"/>
      <c r="N208" s="366"/>
      <c r="O208" s="366"/>
      <c r="P208" s="366"/>
      <c r="Q208" s="366"/>
      <c r="R208" s="366"/>
      <c r="S208" s="366"/>
      <c r="T208" s="367" t="n">
        <f aca="false">K208*H208</f>
        <v>57602.5346383435</v>
      </c>
      <c r="U208" s="364" t="n">
        <v>0.25</v>
      </c>
      <c r="V208" s="367" t="n">
        <f aca="false">U208*H208</f>
        <v>19200.8448794478</v>
      </c>
      <c r="W208" s="368"/>
      <c r="X208" s="369" t="n">
        <f aca="false">W208*H208</f>
        <v>0</v>
      </c>
      <c r="Y208" s="357"/>
      <c r="Z208" s="357"/>
      <c r="AA208" s="357"/>
      <c r="AB208" s="358"/>
      <c r="AC208" s="358"/>
      <c r="AD208" s="358"/>
      <c r="AE208" s="358"/>
      <c r="AF208" s="359"/>
      <c r="AG208" s="359"/>
      <c r="AH208" s="360"/>
      <c r="AI208" s="359"/>
      <c r="AJ208" s="23"/>
    </row>
    <row r="209" customFormat="false" ht="12.75" hidden="false" customHeight="false" outlineLevel="0" collapsed="false">
      <c r="A209" s="361" t="s">
        <v>463</v>
      </c>
      <c r="B209" s="370" t="s">
        <v>106</v>
      </c>
      <c r="C209" s="370"/>
      <c r="D209" s="370"/>
      <c r="E209" s="370"/>
      <c r="F209" s="370"/>
      <c r="G209" s="370"/>
      <c r="H209" s="363" t="n">
        <f aca="false">X40</f>
        <v>16608.7032897862</v>
      </c>
      <c r="I209" s="364"/>
      <c r="J209" s="365" t="n">
        <f aca="false">I209*H209</f>
        <v>0</v>
      </c>
      <c r="K209" s="364" t="n">
        <v>0.75</v>
      </c>
      <c r="L209" s="366"/>
      <c r="M209" s="366"/>
      <c r="N209" s="366"/>
      <c r="O209" s="366"/>
      <c r="P209" s="366"/>
      <c r="Q209" s="366"/>
      <c r="R209" s="366"/>
      <c r="S209" s="366"/>
      <c r="T209" s="367" t="n">
        <f aca="false">K209*H209</f>
        <v>12456.5274673397</v>
      </c>
      <c r="U209" s="364" t="n">
        <v>0.25</v>
      </c>
      <c r="V209" s="367" t="n">
        <f aca="false">U209*H209</f>
        <v>4152.17582244656</v>
      </c>
      <c r="W209" s="368"/>
      <c r="X209" s="369" t="n">
        <f aca="false">W209*H209</f>
        <v>0</v>
      </c>
      <c r="Y209" s="357"/>
      <c r="Z209" s="357"/>
      <c r="AA209" s="357"/>
      <c r="AB209" s="358"/>
      <c r="AC209" s="358"/>
      <c r="AD209" s="358"/>
      <c r="AE209" s="358"/>
      <c r="AF209" s="359"/>
      <c r="AG209" s="359"/>
      <c r="AH209" s="360"/>
      <c r="AI209" s="359"/>
      <c r="AJ209" s="23"/>
    </row>
    <row r="210" customFormat="false" ht="10.7" hidden="false" customHeight="true" outlineLevel="0" collapsed="false">
      <c r="A210" s="361" t="s">
        <v>464</v>
      </c>
      <c r="B210" s="371" t="str">
        <f aca="false">B50</f>
        <v>MODALIDADES ESPORTIVAS</v>
      </c>
      <c r="C210" s="371"/>
      <c r="D210" s="371"/>
      <c r="E210" s="371"/>
      <c r="F210" s="371"/>
      <c r="G210" s="371"/>
      <c r="H210" s="372" t="n">
        <f aca="false">X50</f>
        <v>279464.66</v>
      </c>
      <c r="I210" s="373"/>
      <c r="J210" s="365" t="n">
        <f aca="false">I210*H210</f>
        <v>0</v>
      </c>
      <c r="K210" s="364"/>
      <c r="L210" s="366"/>
      <c r="M210" s="366"/>
      <c r="N210" s="366"/>
      <c r="O210" s="366"/>
      <c r="P210" s="366"/>
      <c r="Q210" s="366"/>
      <c r="R210" s="366"/>
      <c r="S210" s="366"/>
      <c r="T210" s="367" t="n">
        <f aca="false">K210*H210</f>
        <v>0</v>
      </c>
      <c r="U210" s="364" t="n">
        <v>0.5</v>
      </c>
      <c r="V210" s="367" t="n">
        <f aca="false">U210*H210</f>
        <v>139732.33</v>
      </c>
      <c r="W210" s="368" t="n">
        <v>0.5</v>
      </c>
      <c r="X210" s="369" t="n">
        <f aca="false">W210*H210</f>
        <v>139732.33</v>
      </c>
      <c r="Y210" s="357"/>
      <c r="Z210" s="357"/>
      <c r="AA210" s="357"/>
      <c r="AB210" s="358"/>
      <c r="AC210" s="374" t="n">
        <f aca="false">SUM(H207:H217)</f>
        <v>503836.982057897</v>
      </c>
      <c r="AD210" s="358"/>
      <c r="AE210" s="358"/>
      <c r="AF210" s="359"/>
      <c r="AG210" s="359"/>
      <c r="AH210" s="360"/>
      <c r="AI210" s="359"/>
      <c r="AJ210" s="23"/>
    </row>
    <row r="211" customFormat="false" ht="12.75" hidden="false" customHeight="true" outlineLevel="0" collapsed="false">
      <c r="A211" s="361" t="s">
        <v>465</v>
      </c>
      <c r="B211" s="375" t="s">
        <v>167</v>
      </c>
      <c r="C211" s="375"/>
      <c r="D211" s="375"/>
      <c r="E211" s="375"/>
      <c r="F211" s="375"/>
      <c r="G211" s="375"/>
      <c r="H211" s="363" t="n">
        <f aca="false">X72</f>
        <v>12525.12</v>
      </c>
      <c r="I211" s="364"/>
      <c r="J211" s="365" t="n">
        <f aca="false">I211*H211</f>
        <v>0</v>
      </c>
      <c r="K211" s="364"/>
      <c r="L211" s="366"/>
      <c r="M211" s="366"/>
      <c r="N211" s="366"/>
      <c r="O211" s="366"/>
      <c r="P211" s="366"/>
      <c r="Q211" s="366"/>
      <c r="R211" s="366"/>
      <c r="S211" s="366"/>
      <c r="T211" s="367" t="n">
        <f aca="false">K211*H211</f>
        <v>0</v>
      </c>
      <c r="U211" s="364"/>
      <c r="V211" s="367" t="n">
        <f aca="false">U211*H211</f>
        <v>0</v>
      </c>
      <c r="W211" s="368" t="n">
        <v>1</v>
      </c>
      <c r="X211" s="369" t="n">
        <f aca="false">W211*H211</f>
        <v>12525.12</v>
      </c>
      <c r="Y211" s="357"/>
      <c r="Z211" s="357"/>
      <c r="AA211" s="357"/>
      <c r="AB211" s="358"/>
      <c r="AC211" s="358"/>
      <c r="AD211" s="358"/>
      <c r="AE211" s="358"/>
      <c r="AF211" s="359"/>
      <c r="AG211" s="359"/>
      <c r="AH211" s="360"/>
      <c r="AI211" s="359"/>
      <c r="AJ211" s="23"/>
    </row>
    <row r="212" customFormat="false" ht="12.75" hidden="false" customHeight="true" outlineLevel="0" collapsed="false">
      <c r="A212" s="361" t="s">
        <v>466</v>
      </c>
      <c r="B212" s="375" t="s">
        <v>174</v>
      </c>
      <c r="C212" s="375"/>
      <c r="D212" s="375"/>
      <c r="E212" s="375"/>
      <c r="F212" s="375"/>
      <c r="G212" s="375"/>
      <c r="H212" s="363" t="n">
        <f aca="false">X76</f>
        <v>3924.16</v>
      </c>
      <c r="I212" s="364"/>
      <c r="J212" s="365" t="n">
        <f aca="false">I212*H212</f>
        <v>0</v>
      </c>
      <c r="K212" s="364"/>
      <c r="L212" s="366"/>
      <c r="M212" s="366"/>
      <c r="N212" s="366"/>
      <c r="O212" s="366"/>
      <c r="P212" s="366"/>
      <c r="Q212" s="366"/>
      <c r="R212" s="366"/>
      <c r="S212" s="366"/>
      <c r="T212" s="367" t="n">
        <f aca="false">K212*H212</f>
        <v>0</v>
      </c>
      <c r="U212" s="364"/>
      <c r="V212" s="367" t="n">
        <f aca="false">U212*H212</f>
        <v>0</v>
      </c>
      <c r="W212" s="368" t="n">
        <v>1</v>
      </c>
      <c r="X212" s="369" t="n">
        <f aca="false">W212*H212</f>
        <v>3924.16</v>
      </c>
      <c r="Y212" s="357"/>
      <c r="Z212" s="357"/>
      <c r="AA212" s="357"/>
      <c r="AB212" s="358"/>
      <c r="AC212" s="358"/>
      <c r="AD212" s="358"/>
      <c r="AE212" s="358"/>
      <c r="AF212" s="359"/>
      <c r="AG212" s="359"/>
      <c r="AH212" s="360"/>
      <c r="AI212" s="359"/>
      <c r="AJ212" s="23"/>
    </row>
    <row r="213" customFormat="false" ht="10.7" hidden="false" customHeight="true" outlineLevel="0" collapsed="false">
      <c r="A213" s="361" t="s">
        <v>467</v>
      </c>
      <c r="B213" s="376" t="s">
        <v>190</v>
      </c>
      <c r="C213" s="376"/>
      <c r="D213" s="376"/>
      <c r="E213" s="376"/>
      <c r="F213" s="376"/>
      <c r="G213" s="376"/>
      <c r="H213" s="372" t="n">
        <f aca="false">X83</f>
        <v>54882.51</v>
      </c>
      <c r="I213" s="364" t="n">
        <v>0.5</v>
      </c>
      <c r="J213" s="365" t="n">
        <f aca="false">I213*H213</f>
        <v>27441.255</v>
      </c>
      <c r="K213" s="364" t="n">
        <v>0.5</v>
      </c>
      <c r="L213" s="366"/>
      <c r="M213" s="366"/>
      <c r="N213" s="366"/>
      <c r="O213" s="366"/>
      <c r="P213" s="366"/>
      <c r="Q213" s="366"/>
      <c r="R213" s="366"/>
      <c r="S213" s="366"/>
      <c r="T213" s="367" t="n">
        <f aca="false">K213*H213</f>
        <v>27441.255</v>
      </c>
      <c r="U213" s="364"/>
      <c r="V213" s="367" t="n">
        <f aca="false">U213*H213</f>
        <v>0</v>
      </c>
      <c r="W213" s="368"/>
      <c r="X213" s="369" t="n">
        <f aca="false">W213*H213</f>
        <v>0</v>
      </c>
      <c r="Y213" s="357"/>
      <c r="Z213" s="357"/>
      <c r="AA213" s="357"/>
      <c r="AB213" s="358"/>
      <c r="AC213" s="358"/>
      <c r="AD213" s="358"/>
      <c r="AE213" s="358"/>
      <c r="AF213" s="359"/>
      <c r="AG213" s="359"/>
      <c r="AH213" s="360"/>
      <c r="AI213" s="359"/>
      <c r="AJ213" s="23"/>
    </row>
    <row r="214" customFormat="false" ht="10.7" hidden="false" customHeight="true" outlineLevel="0" collapsed="false">
      <c r="A214" s="361" t="s">
        <v>468</v>
      </c>
      <c r="B214" s="376" t="s">
        <v>260</v>
      </c>
      <c r="C214" s="376"/>
      <c r="D214" s="376"/>
      <c r="E214" s="376"/>
      <c r="F214" s="376"/>
      <c r="G214" s="376"/>
      <c r="H214" s="372" t="n">
        <f aca="false">X110</f>
        <v>12161.871</v>
      </c>
      <c r="I214" s="364"/>
      <c r="J214" s="365" t="n">
        <f aca="false">I214*H214</f>
        <v>0</v>
      </c>
      <c r="K214" s="364"/>
      <c r="L214" s="366"/>
      <c r="M214" s="366"/>
      <c r="N214" s="366"/>
      <c r="O214" s="366"/>
      <c r="P214" s="366"/>
      <c r="Q214" s="366"/>
      <c r="R214" s="366"/>
      <c r="S214" s="366"/>
      <c r="T214" s="367" t="n">
        <f aca="false">K214*H214</f>
        <v>0</v>
      </c>
      <c r="U214" s="364"/>
      <c r="V214" s="367" t="n">
        <f aca="false">U214*H214</f>
        <v>0</v>
      </c>
      <c r="W214" s="368" t="n">
        <v>1</v>
      </c>
      <c r="X214" s="369" t="n">
        <f aca="false">W214*H214</f>
        <v>12161.871</v>
      </c>
      <c r="Y214" s="357"/>
      <c r="Z214" s="357"/>
      <c r="AA214" s="357"/>
      <c r="AB214" s="358"/>
      <c r="AC214" s="358"/>
      <c r="AD214" s="358"/>
      <c r="AE214" s="358"/>
      <c r="AF214" s="359"/>
      <c r="AG214" s="359"/>
      <c r="AH214" s="360"/>
      <c r="AI214" s="359"/>
      <c r="AJ214" s="23"/>
    </row>
    <row r="215" customFormat="false" ht="10.7" hidden="false" customHeight="true" outlineLevel="0" collapsed="false">
      <c r="A215" s="361" t="s">
        <v>469</v>
      </c>
      <c r="B215" s="376" t="s">
        <v>324</v>
      </c>
      <c r="C215" s="376"/>
      <c r="D215" s="376"/>
      <c r="E215" s="376"/>
      <c r="F215" s="376"/>
      <c r="G215" s="376"/>
      <c r="H215" s="372" t="n">
        <f aca="false">X132</f>
        <v>36141.7675</v>
      </c>
      <c r="I215" s="364"/>
      <c r="J215" s="365" t="n">
        <f aca="false">I215*H215</f>
        <v>0</v>
      </c>
      <c r="K215" s="364" t="n">
        <v>0.34</v>
      </c>
      <c r="L215" s="366"/>
      <c r="M215" s="366"/>
      <c r="N215" s="366"/>
      <c r="O215" s="366"/>
      <c r="P215" s="366"/>
      <c r="Q215" s="366"/>
      <c r="R215" s="366"/>
      <c r="S215" s="366"/>
      <c r="T215" s="367" t="n">
        <f aca="false">K215*H215</f>
        <v>12288.20095</v>
      </c>
      <c r="U215" s="364" t="n">
        <v>0.33</v>
      </c>
      <c r="V215" s="367" t="n">
        <f aca="false">U215*H215</f>
        <v>11926.783275</v>
      </c>
      <c r="W215" s="368" t="n">
        <v>0.33</v>
      </c>
      <c r="X215" s="369" t="n">
        <f aca="false">W215*H215</f>
        <v>11926.783275</v>
      </c>
      <c r="Y215" s="357"/>
      <c r="Z215" s="357"/>
      <c r="AA215" s="357"/>
      <c r="AB215" s="358"/>
      <c r="AC215" s="358"/>
      <c r="AD215" s="358"/>
      <c r="AE215" s="358"/>
      <c r="AF215" s="359"/>
      <c r="AG215" s="359"/>
      <c r="AH215" s="360"/>
      <c r="AI215" s="359"/>
      <c r="AJ215" s="23"/>
    </row>
    <row r="216" customFormat="false" ht="10.7" hidden="false" customHeight="true" outlineLevel="0" collapsed="false">
      <c r="A216" s="361" t="s">
        <v>470</v>
      </c>
      <c r="B216" s="377" t="s">
        <v>355</v>
      </c>
      <c r="C216" s="378"/>
      <c r="D216" s="378"/>
      <c r="E216" s="378"/>
      <c r="F216" s="378"/>
      <c r="G216" s="379"/>
      <c r="H216" s="372" t="n">
        <f aca="false">X141</f>
        <v>8071.68375031901</v>
      </c>
      <c r="I216" s="380"/>
      <c r="J216" s="365" t="n">
        <f aca="false">I216*H216</f>
        <v>0</v>
      </c>
      <c r="K216" s="364"/>
      <c r="L216" s="366"/>
      <c r="M216" s="366"/>
      <c r="N216" s="366"/>
      <c r="O216" s="366"/>
      <c r="P216" s="366"/>
      <c r="Q216" s="366"/>
      <c r="R216" s="366"/>
      <c r="S216" s="366"/>
      <c r="T216" s="367" t="n">
        <f aca="false">K216*H216</f>
        <v>0</v>
      </c>
      <c r="U216" s="380" t="n">
        <v>0.3</v>
      </c>
      <c r="V216" s="367" t="n">
        <f aca="false">U216*H216</f>
        <v>2421.5051250957</v>
      </c>
      <c r="W216" s="381" t="n">
        <v>0.7</v>
      </c>
      <c r="X216" s="369" t="n">
        <f aca="false">W216*H216</f>
        <v>5650.17862522331</v>
      </c>
      <c r="Y216" s="357"/>
      <c r="Z216" s="357"/>
      <c r="AA216" s="357"/>
      <c r="AB216" s="358"/>
      <c r="AC216" s="358"/>
      <c r="AD216" s="358"/>
      <c r="AE216" s="358"/>
      <c r="AF216" s="359"/>
      <c r="AG216" s="359"/>
      <c r="AH216" s="360"/>
      <c r="AI216" s="359"/>
      <c r="AJ216" s="23"/>
    </row>
    <row r="217" customFormat="false" ht="10.7" hidden="false" customHeight="true" outlineLevel="0" collapsed="false">
      <c r="A217" s="382" t="s">
        <v>471</v>
      </c>
      <c r="B217" s="383" t="s">
        <v>395</v>
      </c>
      <c r="C217" s="383"/>
      <c r="D217" s="383"/>
      <c r="E217" s="383"/>
      <c r="F217" s="383"/>
      <c r="G217" s="383"/>
      <c r="H217" s="384" t="n">
        <f aca="false">X155</f>
        <v>933.63</v>
      </c>
      <c r="I217" s="385"/>
      <c r="J217" s="386" t="n">
        <f aca="false">I217*H217</f>
        <v>0</v>
      </c>
      <c r="K217" s="385"/>
      <c r="L217" s="387"/>
      <c r="M217" s="387"/>
      <c r="N217" s="387"/>
      <c r="O217" s="387"/>
      <c r="P217" s="387"/>
      <c r="Q217" s="387"/>
      <c r="R217" s="387"/>
      <c r="S217" s="387"/>
      <c r="T217" s="388" t="n">
        <f aca="false">K217*H217</f>
        <v>0</v>
      </c>
      <c r="U217" s="385"/>
      <c r="V217" s="388" t="n">
        <f aca="false">U217*H217</f>
        <v>0</v>
      </c>
      <c r="W217" s="389" t="n">
        <v>1</v>
      </c>
      <c r="X217" s="390" t="n">
        <f aca="false">W217*H217</f>
        <v>933.63</v>
      </c>
      <c r="Y217" s="357"/>
      <c r="Z217" s="357"/>
      <c r="AA217" s="357"/>
      <c r="AB217" s="358"/>
      <c r="AC217" s="358"/>
      <c r="AD217" s="358"/>
      <c r="AE217" s="358"/>
      <c r="AF217" s="359"/>
      <c r="AG217" s="359"/>
      <c r="AH217" s="360"/>
      <c r="AI217" s="359"/>
      <c r="AJ217" s="23"/>
    </row>
    <row r="218" customFormat="false" ht="10.7" hidden="false" customHeight="true" outlineLevel="0" collapsed="false">
      <c r="A218" s="391"/>
      <c r="B218" s="392"/>
      <c r="C218" s="392"/>
      <c r="D218" s="392"/>
      <c r="E218" s="393"/>
      <c r="F218" s="393"/>
      <c r="G218" s="394" t="s">
        <v>472</v>
      </c>
      <c r="H218" s="395" t="n">
        <v>1</v>
      </c>
      <c r="I218" s="373"/>
      <c r="J218" s="396"/>
      <c r="K218" s="397"/>
      <c r="L218" s="398"/>
      <c r="M218" s="398"/>
      <c r="N218" s="398"/>
      <c r="O218" s="398"/>
      <c r="P218" s="398"/>
      <c r="Q218" s="398"/>
      <c r="R218" s="398"/>
      <c r="S218" s="399"/>
      <c r="T218" s="396"/>
      <c r="U218" s="397"/>
      <c r="V218" s="396"/>
      <c r="W218" s="397"/>
      <c r="X218" s="396"/>
      <c r="Y218" s="400"/>
      <c r="Z218" s="400"/>
      <c r="AA218" s="400"/>
      <c r="AB218" s="401"/>
      <c r="AC218" s="401"/>
      <c r="AD218" s="401"/>
      <c r="AE218" s="401"/>
      <c r="AF218" s="402"/>
      <c r="AG218" s="401"/>
      <c r="AH218" s="403"/>
      <c r="AI218" s="404"/>
      <c r="AJ218" s="23"/>
    </row>
    <row r="219" customFormat="false" ht="10.7" hidden="false" customHeight="true" outlineLevel="0" collapsed="false">
      <c r="A219" s="391"/>
      <c r="B219" s="392"/>
      <c r="C219" s="392"/>
      <c r="D219" s="392"/>
      <c r="E219" s="405"/>
      <c r="F219" s="394" t="s">
        <v>473</v>
      </c>
      <c r="G219" s="394"/>
      <c r="H219" s="406" t="n">
        <f aca="false">SUM(H207:H217)</f>
        <v>503836.982057897</v>
      </c>
      <c r="I219" s="407" t="n">
        <f aca="false">SUM(J207:J217)</f>
        <v>29760.752</v>
      </c>
      <c r="J219" s="407"/>
      <c r="K219" s="407" t="n">
        <f aca="false">SUM(T207:T217)</f>
        <v>109788.518055683</v>
      </c>
      <c r="L219" s="407"/>
      <c r="M219" s="407"/>
      <c r="N219" s="407"/>
      <c r="O219" s="407"/>
      <c r="P219" s="407"/>
      <c r="Q219" s="407"/>
      <c r="R219" s="407"/>
      <c r="S219" s="407"/>
      <c r="T219" s="407"/>
      <c r="U219" s="407" t="n">
        <f aca="false">SUM(V207:V217)</f>
        <v>177433.63910199</v>
      </c>
      <c r="V219" s="407"/>
      <c r="W219" s="407" t="n">
        <f aca="false">SUM(X207:X217)</f>
        <v>186854.072900223</v>
      </c>
      <c r="X219" s="407"/>
      <c r="Y219" s="408"/>
      <c r="Z219" s="408"/>
      <c r="AA219" s="408"/>
      <c r="AB219" s="409"/>
      <c r="AC219" s="409"/>
      <c r="AD219" s="409"/>
      <c r="AE219" s="409"/>
      <c r="AF219" s="410"/>
      <c r="AG219" s="410"/>
      <c r="AH219" s="410"/>
      <c r="AI219" s="410"/>
      <c r="AJ219" s="23"/>
    </row>
    <row r="220" customFormat="false" ht="10.7" hidden="false" customHeight="true" outlineLevel="0" collapsed="false">
      <c r="A220" s="411"/>
      <c r="B220" s="392"/>
      <c r="C220" s="392"/>
      <c r="D220" s="392"/>
      <c r="E220" s="412"/>
      <c r="F220" s="413" t="s">
        <v>474</v>
      </c>
      <c r="G220" s="413"/>
      <c r="H220" s="414" t="n">
        <f aca="false">SUM(I219+K219+U219+W219)</f>
        <v>503836.982057897</v>
      </c>
      <c r="I220" s="415" t="n">
        <f aca="false">SUM(J207:J217)</f>
        <v>29760.752</v>
      </c>
      <c r="J220" s="415"/>
      <c r="K220" s="415" t="n">
        <f aca="false">K219+I219</f>
        <v>139549.270055683</v>
      </c>
      <c r="L220" s="415"/>
      <c r="M220" s="415"/>
      <c r="N220" s="415"/>
      <c r="O220" s="415"/>
      <c r="P220" s="415"/>
      <c r="Q220" s="415"/>
      <c r="R220" s="415"/>
      <c r="S220" s="415"/>
      <c r="T220" s="415"/>
      <c r="U220" s="415" t="n">
        <f aca="false">U219+K219+I219</f>
        <v>316982.909157673</v>
      </c>
      <c r="V220" s="415"/>
      <c r="W220" s="415" t="n">
        <f aca="false">W219+U219+K219+I219</f>
        <v>503836.982057897</v>
      </c>
      <c r="X220" s="415"/>
      <c r="Y220" s="408"/>
      <c r="Z220" s="408"/>
      <c r="AA220" s="408"/>
      <c r="AB220" s="409"/>
      <c r="AC220" s="409"/>
      <c r="AD220" s="409"/>
      <c r="AE220" s="409"/>
      <c r="AF220" s="410"/>
      <c r="AG220" s="410"/>
      <c r="AH220" s="410"/>
      <c r="AI220" s="410"/>
      <c r="AJ220" s="23"/>
    </row>
    <row r="221" customFormat="false" ht="10.7" hidden="false" customHeight="true" outlineLevel="0" collapsed="false">
      <c r="A221" s="416"/>
      <c r="B221" s="416"/>
      <c r="C221" s="416"/>
      <c r="D221" s="416"/>
      <c r="E221" s="416"/>
      <c r="F221" s="416"/>
      <c r="G221" s="416"/>
      <c r="H221" s="416"/>
      <c r="I221" s="416"/>
      <c r="J221" s="416"/>
      <c r="K221" s="416"/>
      <c r="L221" s="416"/>
      <c r="M221" s="416"/>
      <c r="N221" s="416"/>
      <c r="O221" s="416"/>
      <c r="P221" s="416"/>
      <c r="Q221" s="416"/>
      <c r="R221" s="416"/>
      <c r="S221" s="416"/>
      <c r="T221" s="416"/>
      <c r="U221" s="416"/>
      <c r="V221" s="416"/>
      <c r="W221" s="416"/>
      <c r="X221" s="416"/>
      <c r="Y221" s="416"/>
      <c r="Z221" s="416"/>
      <c r="AA221" s="416"/>
      <c r="AB221" s="409"/>
      <c r="AC221" s="409"/>
      <c r="AD221" s="409"/>
      <c r="AE221" s="409"/>
      <c r="AF221" s="410"/>
      <c r="AG221" s="410"/>
      <c r="AH221" s="417"/>
      <c r="AI221" s="410"/>
    </row>
    <row r="222" customFormat="false" ht="10.7" hidden="false" customHeight="true" outlineLevel="0" collapsed="false">
      <c r="A222" s="418" t="s">
        <v>475</v>
      </c>
      <c r="B222" s="418"/>
      <c r="C222" s="418"/>
      <c r="D222" s="418"/>
      <c r="E222" s="418"/>
      <c r="F222" s="418"/>
      <c r="G222" s="418"/>
      <c r="H222" s="418"/>
      <c r="I222" s="418"/>
      <c r="J222" s="418"/>
      <c r="K222" s="418"/>
      <c r="L222" s="418"/>
      <c r="M222" s="418"/>
      <c r="N222" s="418"/>
      <c r="O222" s="418"/>
      <c r="P222" s="418"/>
      <c r="Q222" s="418"/>
      <c r="R222" s="418"/>
      <c r="S222" s="418"/>
      <c r="T222" s="418"/>
      <c r="U222" s="418"/>
      <c r="V222" s="418"/>
      <c r="W222" s="418"/>
      <c r="X222" s="418"/>
      <c r="Y222" s="419"/>
      <c r="Z222" s="419"/>
      <c r="AA222" s="419"/>
      <c r="AB222" s="409"/>
      <c r="AC222" s="409"/>
      <c r="AD222" s="409"/>
      <c r="AE222" s="409"/>
      <c r="AF222" s="410"/>
      <c r="AG222" s="410"/>
      <c r="AH222" s="417"/>
      <c r="AI222" s="410"/>
    </row>
    <row r="223" customFormat="false" ht="10.7" hidden="false" customHeight="true" outlineLevel="0" collapsed="false">
      <c r="A223" s="420" t="s">
        <v>44</v>
      </c>
      <c r="B223" s="421" t="s">
        <v>418</v>
      </c>
      <c r="C223" s="421"/>
      <c r="D223" s="421"/>
      <c r="E223" s="421"/>
      <c r="F223" s="421"/>
      <c r="G223" s="421"/>
      <c r="H223" s="422" t="s">
        <v>454</v>
      </c>
      <c r="I223" s="423" t="s">
        <v>476</v>
      </c>
      <c r="J223" s="423"/>
      <c r="K223" s="424" t="s">
        <v>477</v>
      </c>
      <c r="L223" s="424"/>
      <c r="M223" s="424"/>
      <c r="N223" s="424"/>
      <c r="O223" s="424"/>
      <c r="P223" s="424"/>
      <c r="Q223" s="424"/>
      <c r="R223" s="424"/>
      <c r="S223" s="424"/>
      <c r="T223" s="424"/>
      <c r="U223" s="424" t="s">
        <v>478</v>
      </c>
      <c r="V223" s="424"/>
      <c r="W223" s="424" t="s">
        <v>479</v>
      </c>
      <c r="X223" s="425" t="s">
        <v>480</v>
      </c>
      <c r="Y223" s="426"/>
      <c r="Z223" s="426"/>
      <c r="AA223" s="426"/>
      <c r="AB223" s="409"/>
      <c r="AC223" s="409"/>
      <c r="AD223" s="409"/>
      <c r="AE223" s="409"/>
      <c r="AF223" s="410"/>
      <c r="AG223" s="410"/>
      <c r="AH223" s="417"/>
      <c r="AI223" s="410"/>
    </row>
    <row r="224" customFormat="false" ht="10.7" hidden="false" customHeight="true" outlineLevel="0" collapsed="false">
      <c r="A224" s="420"/>
      <c r="B224" s="421"/>
      <c r="C224" s="421"/>
      <c r="D224" s="421"/>
      <c r="E224" s="421"/>
      <c r="F224" s="421"/>
      <c r="G224" s="421"/>
      <c r="H224" s="422"/>
      <c r="I224" s="427" t="s">
        <v>481</v>
      </c>
      <c r="J224" s="428" t="s">
        <v>420</v>
      </c>
      <c r="K224" s="428" t="s">
        <v>481</v>
      </c>
      <c r="L224" s="428" t="s">
        <v>420</v>
      </c>
      <c r="M224" s="429"/>
      <c r="N224" s="429"/>
      <c r="O224" s="429"/>
      <c r="P224" s="429"/>
      <c r="Q224" s="429"/>
      <c r="R224" s="429"/>
      <c r="S224" s="429"/>
      <c r="T224" s="428" t="s">
        <v>420</v>
      </c>
      <c r="U224" s="428" t="s">
        <v>481</v>
      </c>
      <c r="V224" s="428" t="s">
        <v>420</v>
      </c>
      <c r="W224" s="428" t="s">
        <v>482</v>
      </c>
      <c r="X224" s="430" t="s">
        <v>483</v>
      </c>
      <c r="Y224" s="426"/>
      <c r="Z224" s="426"/>
      <c r="AA224" s="426"/>
      <c r="AB224" s="409"/>
      <c r="AC224" s="409"/>
      <c r="AD224" s="409"/>
      <c r="AE224" s="409"/>
      <c r="AF224" s="410"/>
      <c r="AG224" s="410"/>
      <c r="AH224" s="417"/>
      <c r="AI224" s="410"/>
    </row>
    <row r="225" customFormat="false" ht="10.7" hidden="false" customHeight="true" outlineLevel="0" collapsed="false">
      <c r="A225" s="431" t="s">
        <v>461</v>
      </c>
      <c r="B225" s="432" t="s">
        <v>61</v>
      </c>
      <c r="C225" s="433"/>
      <c r="D225" s="433"/>
      <c r="E225" s="433"/>
      <c r="F225" s="433"/>
      <c r="G225" s="433"/>
      <c r="H225" s="434" t="n">
        <f aca="false">H207</f>
        <v>2319.497</v>
      </c>
      <c r="I225" s="435" t="n">
        <f aca="false">J225*H225</f>
        <v>2319.497</v>
      </c>
      <c r="J225" s="436" t="n">
        <v>1</v>
      </c>
      <c r="K225" s="437" t="n">
        <f aca="false">T225*H225</f>
        <v>0</v>
      </c>
      <c r="L225" s="438"/>
      <c r="M225" s="438"/>
      <c r="N225" s="438"/>
      <c r="O225" s="438"/>
      <c r="P225" s="438"/>
      <c r="Q225" s="438"/>
      <c r="R225" s="438"/>
      <c r="S225" s="438"/>
      <c r="T225" s="439" t="n">
        <v>0</v>
      </c>
      <c r="U225" s="437" t="n">
        <f aca="false">V225*H225</f>
        <v>0</v>
      </c>
      <c r="V225" s="439" t="n">
        <v>0</v>
      </c>
      <c r="W225" s="440" t="s">
        <v>484</v>
      </c>
      <c r="X225" s="441" t="s">
        <v>485</v>
      </c>
      <c r="Y225" s="426"/>
      <c r="Z225" s="426"/>
      <c r="AA225" s="426"/>
      <c r="AB225" s="409"/>
      <c r="AC225" s="409"/>
      <c r="AD225" s="409"/>
      <c r="AE225" s="409"/>
      <c r="AF225" s="410"/>
      <c r="AG225" s="410"/>
      <c r="AH225" s="417"/>
      <c r="AI225" s="410"/>
    </row>
    <row r="226" customFormat="false" ht="10.7" hidden="false" customHeight="true" outlineLevel="0" collapsed="false">
      <c r="A226" s="442" t="s">
        <v>462</v>
      </c>
      <c r="B226" s="443" t="s">
        <v>74</v>
      </c>
      <c r="C226" s="416"/>
      <c r="D226" s="416"/>
      <c r="E226" s="416"/>
      <c r="F226" s="416"/>
      <c r="G226" s="416"/>
      <c r="H226" s="444" t="n">
        <f aca="false">H208</f>
        <v>76803.3795177914</v>
      </c>
      <c r="I226" s="445" t="n">
        <f aca="false">J226*H226</f>
        <v>76803.3795177914</v>
      </c>
      <c r="J226" s="446" t="n">
        <v>1</v>
      </c>
      <c r="K226" s="447" t="n">
        <f aca="false">T226*H226</f>
        <v>0</v>
      </c>
      <c r="L226" s="448"/>
      <c r="M226" s="448"/>
      <c r="N226" s="448"/>
      <c r="O226" s="448"/>
      <c r="P226" s="448"/>
      <c r="Q226" s="448"/>
      <c r="R226" s="448"/>
      <c r="S226" s="448"/>
      <c r="T226" s="449" t="n">
        <v>0</v>
      </c>
      <c r="U226" s="447" t="n">
        <f aca="false">V226*H226</f>
        <v>0</v>
      </c>
      <c r="V226" s="449" t="n">
        <v>0</v>
      </c>
      <c r="W226" s="450" t="s">
        <v>486</v>
      </c>
      <c r="X226" s="451" t="s">
        <v>485</v>
      </c>
      <c r="Y226" s="426"/>
      <c r="Z226" s="426"/>
      <c r="AA226" s="426"/>
      <c r="AB226" s="409"/>
      <c r="AC226" s="409"/>
      <c r="AD226" s="409"/>
      <c r="AE226" s="409"/>
      <c r="AF226" s="410"/>
      <c r="AG226" s="410"/>
      <c r="AH226" s="417"/>
      <c r="AI226" s="410"/>
    </row>
    <row r="227" customFormat="false" ht="10.7" hidden="false" customHeight="true" outlineLevel="0" collapsed="false">
      <c r="A227" s="442" t="s">
        <v>463</v>
      </c>
      <c r="B227" s="443" t="s">
        <v>106</v>
      </c>
      <c r="C227" s="416"/>
      <c r="D227" s="416"/>
      <c r="E227" s="416"/>
      <c r="F227" s="416"/>
      <c r="G227" s="416"/>
      <c r="H227" s="444" t="n">
        <f aca="false">H209</f>
        <v>16608.7032897862</v>
      </c>
      <c r="I227" s="445" t="n">
        <f aca="false">J227*H227</f>
        <v>16608.7032897862</v>
      </c>
      <c r="J227" s="446" t="n">
        <v>1</v>
      </c>
      <c r="K227" s="447" t="n">
        <f aca="false">T227*H227</f>
        <v>0</v>
      </c>
      <c r="L227" s="448"/>
      <c r="M227" s="448"/>
      <c r="N227" s="448"/>
      <c r="O227" s="448"/>
      <c r="P227" s="448"/>
      <c r="Q227" s="448"/>
      <c r="R227" s="448"/>
      <c r="S227" s="448"/>
      <c r="T227" s="449" t="n">
        <v>0</v>
      </c>
      <c r="U227" s="447" t="n">
        <f aca="false">V227*H227</f>
        <v>0</v>
      </c>
      <c r="V227" s="449" t="n">
        <v>0</v>
      </c>
      <c r="W227" s="450" t="s">
        <v>486</v>
      </c>
      <c r="X227" s="451" t="s">
        <v>485</v>
      </c>
      <c r="Y227" s="426"/>
      <c r="Z227" s="426"/>
      <c r="AA227" s="426"/>
      <c r="AB227" s="409"/>
      <c r="AC227" s="409"/>
      <c r="AD227" s="409"/>
      <c r="AE227" s="409"/>
      <c r="AF227" s="410"/>
      <c r="AG227" s="410"/>
      <c r="AH227" s="417"/>
      <c r="AI227" s="410"/>
    </row>
    <row r="228" customFormat="false" ht="10.7" hidden="false" customHeight="true" outlineLevel="0" collapsed="false">
      <c r="A228" s="442" t="s">
        <v>464</v>
      </c>
      <c r="B228" s="443" t="s">
        <v>116</v>
      </c>
      <c r="C228" s="416"/>
      <c r="D228" s="416"/>
      <c r="E228" s="416"/>
      <c r="F228" s="416"/>
      <c r="G228" s="416"/>
      <c r="H228" s="444" t="n">
        <f aca="false">H210</f>
        <v>279464.66</v>
      </c>
      <c r="I228" s="445" t="n">
        <f aca="false">J228*H228</f>
        <v>279464.66</v>
      </c>
      <c r="J228" s="446" t="n">
        <v>1</v>
      </c>
      <c r="K228" s="447" t="n">
        <f aca="false">T228*H228</f>
        <v>0</v>
      </c>
      <c r="L228" s="448"/>
      <c r="M228" s="448"/>
      <c r="N228" s="448"/>
      <c r="O228" s="448"/>
      <c r="P228" s="448"/>
      <c r="Q228" s="448"/>
      <c r="R228" s="448"/>
      <c r="S228" s="448"/>
      <c r="T228" s="449" t="n">
        <v>0</v>
      </c>
      <c r="U228" s="447" t="n">
        <f aca="false">V228*H228</f>
        <v>0</v>
      </c>
      <c r="V228" s="449" t="n">
        <v>0</v>
      </c>
      <c r="W228" s="450" t="s">
        <v>486</v>
      </c>
      <c r="X228" s="451" t="s">
        <v>485</v>
      </c>
      <c r="Y228" s="426"/>
      <c r="Z228" s="426"/>
      <c r="AA228" s="426"/>
      <c r="AB228" s="409"/>
      <c r="AC228" s="409"/>
      <c r="AD228" s="409"/>
      <c r="AE228" s="409"/>
      <c r="AF228" s="410"/>
      <c r="AG228" s="410"/>
      <c r="AH228" s="417"/>
      <c r="AI228" s="410"/>
    </row>
    <row r="229" customFormat="false" ht="10.7" hidden="false" customHeight="true" outlineLevel="0" collapsed="false">
      <c r="A229" s="442" t="s">
        <v>465</v>
      </c>
      <c r="B229" s="443" t="s">
        <v>167</v>
      </c>
      <c r="C229" s="416"/>
      <c r="D229" s="416"/>
      <c r="E229" s="416"/>
      <c r="F229" s="416"/>
      <c r="G229" s="416"/>
      <c r="H229" s="444" t="n">
        <f aca="false">H211</f>
        <v>12525.12</v>
      </c>
      <c r="I229" s="445" t="n">
        <f aca="false">J229*H229</f>
        <v>12525.12</v>
      </c>
      <c r="J229" s="446" t="n">
        <v>1</v>
      </c>
      <c r="K229" s="447" t="n">
        <f aca="false">T229*H229</f>
        <v>0</v>
      </c>
      <c r="L229" s="448"/>
      <c r="M229" s="448"/>
      <c r="N229" s="448"/>
      <c r="O229" s="448"/>
      <c r="P229" s="448"/>
      <c r="Q229" s="448"/>
      <c r="R229" s="448"/>
      <c r="S229" s="448"/>
      <c r="T229" s="449" t="n">
        <v>0</v>
      </c>
      <c r="U229" s="447" t="n">
        <f aca="false">V229*H229</f>
        <v>0</v>
      </c>
      <c r="V229" s="449" t="n">
        <v>0</v>
      </c>
      <c r="W229" s="450" t="s">
        <v>486</v>
      </c>
      <c r="X229" s="451" t="s">
        <v>485</v>
      </c>
      <c r="Y229" s="426"/>
      <c r="Z229" s="426"/>
      <c r="AA229" s="426"/>
      <c r="AB229" s="409"/>
      <c r="AC229" s="409"/>
      <c r="AD229" s="409"/>
      <c r="AE229" s="409"/>
      <c r="AF229" s="410"/>
      <c r="AG229" s="410"/>
      <c r="AH229" s="417"/>
      <c r="AI229" s="410"/>
    </row>
    <row r="230" customFormat="false" ht="10.7" hidden="false" customHeight="true" outlineLevel="0" collapsed="false">
      <c r="A230" s="442" t="s">
        <v>466</v>
      </c>
      <c r="B230" s="443" t="s">
        <v>174</v>
      </c>
      <c r="C230" s="416"/>
      <c r="D230" s="416"/>
      <c r="E230" s="416"/>
      <c r="F230" s="416"/>
      <c r="G230" s="416"/>
      <c r="H230" s="444" t="n">
        <f aca="false">H212</f>
        <v>3924.16</v>
      </c>
      <c r="I230" s="445" t="n">
        <f aca="false">J230*H230</f>
        <v>3924.16</v>
      </c>
      <c r="J230" s="446" t="n">
        <v>1</v>
      </c>
      <c r="K230" s="447" t="n">
        <f aca="false">T230*H230</f>
        <v>0</v>
      </c>
      <c r="L230" s="448"/>
      <c r="M230" s="448"/>
      <c r="N230" s="448"/>
      <c r="O230" s="448"/>
      <c r="P230" s="448"/>
      <c r="Q230" s="448"/>
      <c r="R230" s="448"/>
      <c r="S230" s="448"/>
      <c r="T230" s="449" t="n">
        <v>0</v>
      </c>
      <c r="U230" s="447" t="n">
        <f aca="false">V230*H230</f>
        <v>0</v>
      </c>
      <c r="V230" s="449" t="n">
        <v>0</v>
      </c>
      <c r="W230" s="450" t="s">
        <v>486</v>
      </c>
      <c r="X230" s="451" t="s">
        <v>485</v>
      </c>
      <c r="Y230" s="426"/>
      <c r="Z230" s="426"/>
      <c r="AA230" s="426"/>
      <c r="AB230" s="409"/>
      <c r="AC230" s="409"/>
      <c r="AD230" s="409"/>
      <c r="AE230" s="409"/>
      <c r="AF230" s="410"/>
      <c r="AG230" s="410"/>
      <c r="AH230" s="417"/>
      <c r="AI230" s="410"/>
    </row>
    <row r="231" customFormat="false" ht="10.7" hidden="false" customHeight="true" outlineLevel="0" collapsed="false">
      <c r="A231" s="442" t="s">
        <v>467</v>
      </c>
      <c r="B231" s="443" t="s">
        <v>190</v>
      </c>
      <c r="C231" s="416"/>
      <c r="D231" s="416"/>
      <c r="E231" s="416"/>
      <c r="F231" s="416"/>
      <c r="G231" s="416"/>
      <c r="H231" s="444" t="n">
        <f aca="false">H213</f>
        <v>54882.51</v>
      </c>
      <c r="I231" s="445" t="n">
        <f aca="false">J231*H231</f>
        <v>54882.51</v>
      </c>
      <c r="J231" s="446" t="n">
        <v>1</v>
      </c>
      <c r="K231" s="447" t="n">
        <f aca="false">T231*H231</f>
        <v>0</v>
      </c>
      <c r="L231" s="448"/>
      <c r="M231" s="448"/>
      <c r="N231" s="448"/>
      <c r="O231" s="448"/>
      <c r="P231" s="448"/>
      <c r="Q231" s="448"/>
      <c r="R231" s="448"/>
      <c r="S231" s="448"/>
      <c r="T231" s="449" t="n">
        <v>0</v>
      </c>
      <c r="U231" s="447" t="n">
        <f aca="false">V231*H231</f>
        <v>0</v>
      </c>
      <c r="V231" s="449" t="n">
        <v>0</v>
      </c>
      <c r="W231" s="450" t="s">
        <v>486</v>
      </c>
      <c r="X231" s="451" t="s">
        <v>485</v>
      </c>
      <c r="Y231" s="426"/>
      <c r="Z231" s="426"/>
      <c r="AA231" s="426"/>
      <c r="AB231" s="409"/>
      <c r="AC231" s="409"/>
      <c r="AD231" s="409"/>
      <c r="AE231" s="409"/>
      <c r="AF231" s="410"/>
      <c r="AG231" s="410"/>
      <c r="AH231" s="417"/>
      <c r="AI231" s="410"/>
    </row>
    <row r="232" customFormat="false" ht="10.7" hidden="false" customHeight="true" outlineLevel="0" collapsed="false">
      <c r="A232" s="442" t="s">
        <v>468</v>
      </c>
      <c r="B232" s="443" t="s">
        <v>260</v>
      </c>
      <c r="C232" s="416"/>
      <c r="D232" s="416"/>
      <c r="E232" s="416"/>
      <c r="F232" s="416"/>
      <c r="G232" s="416"/>
      <c r="H232" s="444" t="n">
        <f aca="false">H214</f>
        <v>12161.871</v>
      </c>
      <c r="I232" s="445" t="n">
        <f aca="false">J232*H232</f>
        <v>12161.871</v>
      </c>
      <c r="J232" s="446" t="n">
        <v>1</v>
      </c>
      <c r="K232" s="447" t="n">
        <f aca="false">T232*H232</f>
        <v>0</v>
      </c>
      <c r="L232" s="448"/>
      <c r="M232" s="448"/>
      <c r="N232" s="448"/>
      <c r="O232" s="448"/>
      <c r="P232" s="448"/>
      <c r="Q232" s="448"/>
      <c r="R232" s="448"/>
      <c r="S232" s="448"/>
      <c r="T232" s="449" t="n">
        <v>0</v>
      </c>
      <c r="U232" s="447" t="n">
        <f aca="false">V232*H232</f>
        <v>0</v>
      </c>
      <c r="V232" s="449" t="n">
        <v>0</v>
      </c>
      <c r="W232" s="450" t="s">
        <v>486</v>
      </c>
      <c r="X232" s="451" t="s">
        <v>485</v>
      </c>
      <c r="Y232" s="426"/>
      <c r="Z232" s="426"/>
      <c r="AA232" s="426"/>
      <c r="AB232" s="409"/>
      <c r="AC232" s="409"/>
      <c r="AD232" s="409"/>
      <c r="AE232" s="409"/>
      <c r="AF232" s="410"/>
      <c r="AG232" s="410"/>
      <c r="AH232" s="417"/>
      <c r="AI232" s="410"/>
    </row>
    <row r="233" customFormat="false" ht="10.7" hidden="false" customHeight="true" outlineLevel="0" collapsed="false">
      <c r="A233" s="442" t="s">
        <v>469</v>
      </c>
      <c r="B233" s="443" t="s">
        <v>324</v>
      </c>
      <c r="C233" s="416"/>
      <c r="D233" s="416"/>
      <c r="E233" s="416"/>
      <c r="F233" s="416"/>
      <c r="G233" s="416"/>
      <c r="H233" s="444" t="n">
        <f aca="false">H215</f>
        <v>36141.7675</v>
      </c>
      <c r="I233" s="445" t="n">
        <f aca="false">J233*H233</f>
        <v>36141.7675</v>
      </c>
      <c r="J233" s="446" t="n">
        <v>1</v>
      </c>
      <c r="K233" s="447" t="n">
        <f aca="false">T233*H233</f>
        <v>0</v>
      </c>
      <c r="L233" s="448"/>
      <c r="M233" s="448"/>
      <c r="N233" s="448"/>
      <c r="O233" s="448"/>
      <c r="P233" s="448"/>
      <c r="Q233" s="448"/>
      <c r="R233" s="448"/>
      <c r="S233" s="448"/>
      <c r="T233" s="449" t="n">
        <v>0</v>
      </c>
      <c r="U233" s="447" t="n">
        <f aca="false">V233*H233</f>
        <v>0</v>
      </c>
      <c r="V233" s="449" t="n">
        <v>0</v>
      </c>
      <c r="W233" s="450" t="s">
        <v>486</v>
      </c>
      <c r="X233" s="451" t="s">
        <v>485</v>
      </c>
      <c r="Y233" s="426"/>
      <c r="Z233" s="426"/>
      <c r="AA233" s="426"/>
      <c r="AB233" s="409"/>
      <c r="AC233" s="409"/>
      <c r="AD233" s="409"/>
      <c r="AE233" s="409"/>
      <c r="AF233" s="410"/>
      <c r="AG233" s="410"/>
      <c r="AH233" s="417"/>
      <c r="AI233" s="410"/>
    </row>
    <row r="234" customFormat="false" ht="10.7" hidden="false" customHeight="true" outlineLevel="0" collapsed="false">
      <c r="A234" s="442" t="s">
        <v>470</v>
      </c>
      <c r="B234" s="443" t="s">
        <v>355</v>
      </c>
      <c r="C234" s="416"/>
      <c r="D234" s="416"/>
      <c r="E234" s="416"/>
      <c r="F234" s="416"/>
      <c r="G234" s="416"/>
      <c r="H234" s="444" t="n">
        <f aca="false">H216</f>
        <v>8071.68375031901</v>
      </c>
      <c r="I234" s="445" t="n">
        <f aca="false">J234*H234</f>
        <v>8071.68375031901</v>
      </c>
      <c r="J234" s="446" t="n">
        <v>1</v>
      </c>
      <c r="K234" s="447" t="n">
        <f aca="false">T234*H234</f>
        <v>0</v>
      </c>
      <c r="L234" s="448"/>
      <c r="M234" s="448"/>
      <c r="N234" s="448"/>
      <c r="O234" s="448"/>
      <c r="P234" s="448"/>
      <c r="Q234" s="448"/>
      <c r="R234" s="448"/>
      <c r="S234" s="448"/>
      <c r="T234" s="449" t="n">
        <v>0</v>
      </c>
      <c r="U234" s="447" t="n">
        <f aca="false">V234*H234</f>
        <v>0</v>
      </c>
      <c r="V234" s="449" t="n">
        <v>0</v>
      </c>
      <c r="W234" s="450" t="s">
        <v>486</v>
      </c>
      <c r="X234" s="451" t="s">
        <v>485</v>
      </c>
      <c r="Y234" s="426"/>
      <c r="Z234" s="426"/>
      <c r="AA234" s="426"/>
      <c r="AB234" s="409"/>
      <c r="AC234" s="409"/>
      <c r="AD234" s="409"/>
      <c r="AE234" s="409"/>
      <c r="AF234" s="410"/>
      <c r="AG234" s="410"/>
      <c r="AH234" s="417"/>
      <c r="AI234" s="410"/>
    </row>
    <row r="235" customFormat="false" ht="10.7" hidden="false" customHeight="true" outlineLevel="0" collapsed="false">
      <c r="A235" s="452" t="s">
        <v>471</v>
      </c>
      <c r="B235" s="453" t="s">
        <v>395</v>
      </c>
      <c r="C235" s="454"/>
      <c r="D235" s="454"/>
      <c r="E235" s="454"/>
      <c r="F235" s="454"/>
      <c r="G235" s="454"/>
      <c r="H235" s="455" t="n">
        <f aca="false">H217</f>
        <v>933.63</v>
      </c>
      <c r="I235" s="456" t="n">
        <f aca="false">J235*H235</f>
        <v>933.63</v>
      </c>
      <c r="J235" s="457" t="n">
        <v>1</v>
      </c>
      <c r="K235" s="458" t="n">
        <f aca="false">T235*H235</f>
        <v>0</v>
      </c>
      <c r="L235" s="459"/>
      <c r="M235" s="459"/>
      <c r="N235" s="459"/>
      <c r="O235" s="459"/>
      <c r="P235" s="459"/>
      <c r="Q235" s="459"/>
      <c r="R235" s="459"/>
      <c r="S235" s="459"/>
      <c r="T235" s="460" t="n">
        <v>0</v>
      </c>
      <c r="U235" s="458" t="n">
        <f aca="false">V235*H235</f>
        <v>0</v>
      </c>
      <c r="V235" s="460" t="n">
        <v>0</v>
      </c>
      <c r="W235" s="461" t="s">
        <v>486</v>
      </c>
      <c r="X235" s="462" t="s">
        <v>485</v>
      </c>
      <c r="Y235" s="426"/>
      <c r="Z235" s="426"/>
      <c r="AA235" s="426"/>
      <c r="AB235" s="409"/>
      <c r="AC235" s="409"/>
      <c r="AD235" s="409"/>
      <c r="AE235" s="409"/>
      <c r="AF235" s="410"/>
      <c r="AG235" s="410"/>
      <c r="AH235" s="417"/>
      <c r="AI235" s="410"/>
    </row>
    <row r="236" customFormat="false" ht="10.7" hidden="false" customHeight="true" outlineLevel="0" collapsed="false">
      <c r="A236" s="463" t="s">
        <v>487</v>
      </c>
      <c r="B236" s="463"/>
      <c r="C236" s="463"/>
      <c r="D236" s="463"/>
      <c r="E236" s="463"/>
      <c r="F236" s="463"/>
      <c r="G236" s="464" t="s">
        <v>472</v>
      </c>
      <c r="H236" s="465"/>
      <c r="I236" s="466"/>
      <c r="J236" s="467" t="n">
        <v>1</v>
      </c>
      <c r="K236" s="466"/>
      <c r="L236" s="466"/>
      <c r="M236" s="466"/>
      <c r="N236" s="466"/>
      <c r="O236" s="466"/>
      <c r="P236" s="466"/>
      <c r="Q236" s="466"/>
      <c r="R236" s="466"/>
      <c r="S236" s="466"/>
      <c r="T236" s="467" t="n">
        <v>0</v>
      </c>
      <c r="U236" s="466"/>
      <c r="V236" s="467" t="n">
        <v>0</v>
      </c>
      <c r="W236" s="466"/>
      <c r="X236" s="468"/>
      <c r="Y236" s="416"/>
      <c r="Z236" s="416"/>
      <c r="AA236" s="416"/>
      <c r="AB236" s="409"/>
      <c r="AC236" s="409"/>
      <c r="AD236" s="409"/>
      <c r="AE236" s="409"/>
      <c r="AF236" s="410"/>
      <c r="AG236" s="410"/>
      <c r="AH236" s="417"/>
      <c r="AI236" s="410"/>
    </row>
    <row r="237" customFormat="false" ht="10.7" hidden="false" customHeight="true" outlineLevel="0" collapsed="false">
      <c r="A237" s="469" t="s">
        <v>488</v>
      </c>
      <c r="B237" s="469"/>
      <c r="C237" s="469"/>
      <c r="D237" s="469"/>
      <c r="E237" s="469"/>
      <c r="F237" s="469"/>
      <c r="G237" s="470" t="s">
        <v>489</v>
      </c>
      <c r="H237" s="471" t="n">
        <f aca="false">SUM(H225:H235)</f>
        <v>503836.982057897</v>
      </c>
      <c r="I237" s="472" t="n">
        <f aca="false">SUM(I225:I235)</f>
        <v>503836.982057897</v>
      </c>
      <c r="J237" s="459"/>
      <c r="K237" s="473" t="n">
        <f aca="false">SUM(K225:K235)</f>
        <v>0</v>
      </c>
      <c r="L237" s="459"/>
      <c r="M237" s="459"/>
      <c r="N237" s="459"/>
      <c r="O237" s="459"/>
      <c r="P237" s="459"/>
      <c r="Q237" s="459"/>
      <c r="R237" s="459"/>
      <c r="S237" s="459"/>
      <c r="T237" s="459"/>
      <c r="U237" s="473" t="n">
        <f aca="false">SUM(U225:U235)</f>
        <v>0</v>
      </c>
      <c r="V237" s="459"/>
      <c r="W237" s="459"/>
      <c r="X237" s="474"/>
      <c r="Y237" s="416"/>
      <c r="Z237" s="416"/>
      <c r="AA237" s="416"/>
      <c r="AB237" s="409"/>
      <c r="AC237" s="409"/>
      <c r="AD237" s="409"/>
      <c r="AE237" s="409"/>
      <c r="AF237" s="410"/>
      <c r="AG237" s="410"/>
      <c r="AH237" s="417"/>
      <c r="AI237" s="410"/>
    </row>
    <row r="238" customFormat="false" ht="10.7" hidden="false" customHeight="true" outlineLevel="0" collapsed="false">
      <c r="A238" s="416"/>
      <c r="B238" s="416"/>
      <c r="C238" s="416"/>
      <c r="D238" s="416"/>
      <c r="E238" s="416"/>
      <c r="F238" s="416"/>
      <c r="G238" s="416"/>
      <c r="H238" s="416"/>
      <c r="I238" s="416"/>
      <c r="J238" s="416"/>
      <c r="K238" s="416"/>
      <c r="L238" s="416"/>
      <c r="M238" s="416"/>
      <c r="N238" s="416"/>
      <c r="O238" s="416"/>
      <c r="P238" s="416"/>
      <c r="Q238" s="416"/>
      <c r="R238" s="416"/>
      <c r="S238" s="416"/>
      <c r="T238" s="416"/>
      <c r="U238" s="416"/>
      <c r="V238" s="416"/>
      <c r="W238" s="416"/>
      <c r="X238" s="416"/>
      <c r="Y238" s="416"/>
      <c r="Z238" s="416"/>
      <c r="AA238" s="416"/>
      <c r="AB238" s="409"/>
      <c r="AC238" s="409"/>
      <c r="AD238" s="409"/>
      <c r="AE238" s="409"/>
      <c r="AF238" s="410"/>
      <c r="AG238" s="410"/>
      <c r="AH238" s="417"/>
      <c r="AI238" s="410"/>
    </row>
    <row r="239" customFormat="false" ht="10.7" hidden="false" customHeight="true" outlineLevel="0" collapsed="false">
      <c r="A239" s="416"/>
      <c r="B239" s="416"/>
      <c r="C239" s="416"/>
      <c r="D239" s="416"/>
      <c r="E239" s="416"/>
      <c r="F239" s="416"/>
      <c r="G239" s="416"/>
      <c r="H239" s="416"/>
      <c r="I239" s="416"/>
      <c r="J239" s="416"/>
      <c r="K239" s="416"/>
      <c r="L239" s="416"/>
      <c r="M239" s="416"/>
      <c r="N239" s="416"/>
      <c r="O239" s="416"/>
      <c r="P239" s="416"/>
      <c r="Q239" s="416"/>
      <c r="R239" s="416"/>
      <c r="S239" s="416"/>
      <c r="T239" s="416"/>
      <c r="U239" s="416"/>
      <c r="V239" s="416"/>
      <c r="W239" s="416"/>
      <c r="X239" s="416"/>
      <c r="Y239" s="416"/>
      <c r="Z239" s="416"/>
      <c r="AA239" s="416"/>
      <c r="AB239" s="409"/>
      <c r="AC239" s="409"/>
      <c r="AD239" s="409"/>
      <c r="AE239" s="409"/>
      <c r="AF239" s="410"/>
      <c r="AG239" s="410"/>
      <c r="AH239" s="417"/>
      <c r="AI239" s="410"/>
    </row>
    <row r="240" customFormat="false" ht="10.7" hidden="false" customHeight="true" outlineLevel="0" collapsed="false">
      <c r="A240" s="416"/>
      <c r="B240" s="416"/>
      <c r="C240" s="416"/>
      <c r="D240" s="416"/>
      <c r="E240" s="416"/>
      <c r="F240" s="416"/>
      <c r="G240" s="416"/>
      <c r="H240" s="416"/>
      <c r="I240" s="416"/>
      <c r="J240" s="416"/>
      <c r="K240" s="416"/>
      <c r="L240" s="416"/>
      <c r="M240" s="416"/>
      <c r="N240" s="416"/>
      <c r="O240" s="416"/>
      <c r="P240" s="416"/>
      <c r="Q240" s="416"/>
      <c r="R240" s="416"/>
      <c r="S240" s="416"/>
      <c r="T240" s="416"/>
      <c r="U240" s="416"/>
      <c r="V240" s="416"/>
      <c r="W240" s="416"/>
      <c r="X240" s="416"/>
      <c r="Y240" s="416"/>
      <c r="Z240" s="416"/>
      <c r="AA240" s="416"/>
      <c r="AB240" s="409"/>
      <c r="AC240" s="409"/>
      <c r="AD240" s="409"/>
      <c r="AE240" s="409"/>
      <c r="AF240" s="410"/>
      <c r="AG240" s="410"/>
      <c r="AH240" s="417"/>
      <c r="AI240" s="410"/>
    </row>
    <row r="241" customFormat="false" ht="10.7" hidden="false" customHeight="true" outlineLevel="0" collapsed="false">
      <c r="A241" s="416"/>
      <c r="B241" s="416"/>
      <c r="C241" s="416"/>
      <c r="D241" s="416"/>
      <c r="E241" s="416"/>
      <c r="F241" s="416"/>
      <c r="G241" s="416"/>
      <c r="H241" s="416"/>
      <c r="I241" s="416"/>
      <c r="J241" s="416"/>
      <c r="K241" s="416"/>
      <c r="L241" s="416"/>
      <c r="M241" s="416"/>
      <c r="N241" s="416"/>
      <c r="O241" s="416"/>
      <c r="P241" s="416"/>
      <c r="Q241" s="416"/>
      <c r="R241" s="416"/>
      <c r="S241" s="416"/>
      <c r="T241" s="416"/>
      <c r="U241" s="416"/>
      <c r="V241" s="416"/>
      <c r="W241" s="416"/>
      <c r="X241" s="416"/>
      <c r="Y241" s="416"/>
      <c r="Z241" s="416"/>
      <c r="AA241" s="416"/>
      <c r="AB241" s="409"/>
      <c r="AC241" s="409"/>
      <c r="AD241" s="409"/>
      <c r="AE241" s="409"/>
      <c r="AF241" s="410"/>
      <c r="AG241" s="410"/>
      <c r="AH241" s="417"/>
      <c r="AI241" s="410"/>
    </row>
    <row r="242" customFormat="false" ht="10.7" hidden="false" customHeight="true" outlineLevel="0" collapsed="false">
      <c r="A242" s="416"/>
      <c r="B242" s="416"/>
      <c r="C242" s="416"/>
      <c r="D242" s="416"/>
      <c r="E242" s="416"/>
      <c r="F242" s="416"/>
      <c r="G242" s="416"/>
      <c r="H242" s="416"/>
      <c r="I242" s="416"/>
      <c r="J242" s="416"/>
      <c r="K242" s="416"/>
      <c r="L242" s="416"/>
      <c r="M242" s="416"/>
      <c r="N242" s="416"/>
      <c r="O242" s="416"/>
      <c r="P242" s="416"/>
      <c r="Q242" s="416"/>
      <c r="R242" s="416"/>
      <c r="S242" s="416"/>
      <c r="T242" s="416"/>
      <c r="U242" s="416"/>
      <c r="V242" s="416"/>
      <c r="W242" s="416"/>
      <c r="X242" s="416"/>
      <c r="Y242" s="416"/>
      <c r="Z242" s="416"/>
      <c r="AA242" s="416"/>
      <c r="AB242" s="409"/>
      <c r="AC242" s="409"/>
      <c r="AD242" s="409"/>
      <c r="AE242" s="409"/>
      <c r="AF242" s="410"/>
      <c r="AG242" s="410"/>
      <c r="AH242" s="417"/>
      <c r="AI242" s="410"/>
    </row>
    <row r="243" customFormat="false" ht="10.7" hidden="false" customHeight="true" outlineLevel="0" collapsed="false">
      <c r="A243" s="416"/>
      <c r="B243" s="416"/>
      <c r="C243" s="416"/>
      <c r="D243" s="416"/>
      <c r="E243" s="416"/>
      <c r="F243" s="416"/>
      <c r="G243" s="416"/>
      <c r="H243" s="416"/>
      <c r="I243" s="416"/>
      <c r="J243" s="416"/>
      <c r="K243" s="416"/>
      <c r="L243" s="416"/>
      <c r="M243" s="416"/>
      <c r="N243" s="416"/>
      <c r="O243" s="416"/>
      <c r="P243" s="416"/>
      <c r="Q243" s="416"/>
      <c r="R243" s="416"/>
      <c r="S243" s="416"/>
      <c r="T243" s="416"/>
      <c r="U243" s="416"/>
      <c r="V243" s="416"/>
      <c r="W243" s="416"/>
      <c r="X243" s="416"/>
      <c r="Y243" s="416"/>
      <c r="Z243" s="416"/>
      <c r="AA243" s="416"/>
      <c r="AB243" s="409"/>
      <c r="AC243" s="409"/>
      <c r="AD243" s="409"/>
      <c r="AE243" s="409"/>
      <c r="AF243" s="410"/>
      <c r="AG243" s="410"/>
      <c r="AH243" s="417"/>
      <c r="AI243" s="410"/>
    </row>
    <row r="244" customFormat="false" ht="10.7" hidden="false" customHeight="true" outlineLevel="0" collapsed="false">
      <c r="A244" s="416"/>
      <c r="B244" s="416"/>
      <c r="C244" s="416"/>
      <c r="D244" s="416"/>
      <c r="E244" s="416"/>
      <c r="F244" s="416"/>
      <c r="G244" s="416"/>
      <c r="H244" s="416"/>
      <c r="I244" s="416"/>
      <c r="J244" s="416"/>
      <c r="K244" s="416"/>
      <c r="L244" s="416"/>
      <c r="M244" s="416"/>
      <c r="N244" s="416"/>
      <c r="O244" s="416"/>
      <c r="P244" s="416"/>
      <c r="Q244" s="416"/>
      <c r="R244" s="416"/>
      <c r="S244" s="416"/>
      <c r="T244" s="416"/>
      <c r="U244" s="416"/>
      <c r="V244" s="416"/>
      <c r="W244" s="416"/>
      <c r="X244" s="416"/>
      <c r="Y244" s="416"/>
      <c r="Z244" s="416"/>
      <c r="AA244" s="416"/>
      <c r="AB244" s="409"/>
      <c r="AC244" s="409"/>
      <c r="AD244" s="409"/>
      <c r="AE244" s="409"/>
      <c r="AF244" s="410"/>
      <c r="AG244" s="410"/>
      <c r="AH244" s="417"/>
      <c r="AI244" s="410"/>
    </row>
    <row r="245" customFormat="false" ht="10.7" hidden="false" customHeight="true" outlineLevel="0" collapsed="false">
      <c r="A245" s="416"/>
      <c r="B245" s="416"/>
      <c r="C245" s="416"/>
      <c r="D245" s="416"/>
      <c r="E245" s="416"/>
      <c r="F245" s="416"/>
      <c r="G245" s="416"/>
      <c r="H245" s="416"/>
      <c r="I245" s="416"/>
      <c r="J245" s="416"/>
      <c r="K245" s="416"/>
      <c r="L245" s="416"/>
      <c r="M245" s="416"/>
      <c r="N245" s="416"/>
      <c r="O245" s="416"/>
      <c r="P245" s="416"/>
      <c r="Q245" s="416"/>
      <c r="R245" s="416"/>
      <c r="S245" s="416"/>
      <c r="T245" s="416"/>
      <c r="U245" s="416"/>
      <c r="V245" s="416"/>
      <c r="W245" s="416"/>
      <c r="X245" s="416"/>
      <c r="Y245" s="416"/>
      <c r="Z245" s="416"/>
      <c r="AA245" s="416"/>
      <c r="AB245" s="409"/>
      <c r="AC245" s="409"/>
      <c r="AD245" s="409"/>
      <c r="AE245" s="409"/>
      <c r="AF245" s="410"/>
      <c r="AG245" s="410"/>
      <c r="AH245" s="417"/>
      <c r="AI245" s="410"/>
    </row>
    <row r="246" customFormat="false" ht="10.7" hidden="false" customHeight="true" outlineLevel="0" collapsed="false">
      <c r="A246" s="416"/>
      <c r="B246" s="416"/>
      <c r="C246" s="416"/>
      <c r="D246" s="416"/>
      <c r="E246" s="416"/>
      <c r="F246" s="416"/>
      <c r="G246" s="416"/>
      <c r="H246" s="416"/>
      <c r="I246" s="416"/>
      <c r="J246" s="416"/>
      <c r="K246" s="416"/>
      <c r="L246" s="416"/>
      <c r="M246" s="416"/>
      <c r="N246" s="416"/>
      <c r="O246" s="416"/>
      <c r="P246" s="416"/>
      <c r="Q246" s="416"/>
      <c r="R246" s="416"/>
      <c r="S246" s="416"/>
      <c r="T246" s="416"/>
      <c r="U246" s="416"/>
      <c r="V246" s="416"/>
      <c r="W246" s="416"/>
      <c r="X246" s="416"/>
      <c r="Y246" s="416"/>
      <c r="Z246" s="416"/>
      <c r="AA246" s="416"/>
      <c r="AB246" s="409"/>
      <c r="AC246" s="409"/>
      <c r="AD246" s="409"/>
      <c r="AE246" s="409"/>
      <c r="AF246" s="410"/>
      <c r="AG246" s="410"/>
      <c r="AH246" s="417"/>
      <c r="AI246" s="410"/>
    </row>
    <row r="247" customFormat="false" ht="10.7" hidden="false" customHeight="true" outlineLevel="0" collapsed="false">
      <c r="A247" s="416"/>
      <c r="B247" s="416"/>
      <c r="C247" s="416"/>
      <c r="D247" s="416"/>
      <c r="E247" s="416"/>
      <c r="F247" s="416"/>
      <c r="G247" s="416"/>
      <c r="H247" s="416"/>
      <c r="I247" s="416"/>
      <c r="J247" s="416"/>
      <c r="K247" s="416"/>
      <c r="L247" s="416"/>
      <c r="M247" s="416"/>
      <c r="N247" s="416"/>
      <c r="O247" s="416"/>
      <c r="P247" s="416"/>
      <c r="Q247" s="416"/>
      <c r="R247" s="416"/>
      <c r="S247" s="416"/>
      <c r="T247" s="416"/>
      <c r="U247" s="416"/>
      <c r="V247" s="416"/>
      <c r="W247" s="416"/>
      <c r="X247" s="416"/>
      <c r="Y247" s="416"/>
      <c r="Z247" s="416"/>
      <c r="AA247" s="416"/>
      <c r="AB247" s="409"/>
      <c r="AC247" s="409"/>
      <c r="AD247" s="409"/>
      <c r="AE247" s="409"/>
      <c r="AF247" s="410"/>
      <c r="AG247" s="410"/>
      <c r="AH247" s="417"/>
      <c r="AI247" s="410"/>
    </row>
    <row r="248" customFormat="false" ht="10.7" hidden="false" customHeight="true" outlineLevel="0" collapsed="false">
      <c r="A248" s="432"/>
      <c r="B248" s="433"/>
      <c r="C248" s="433"/>
      <c r="D248" s="433"/>
      <c r="E248" s="433"/>
      <c r="F248" s="433"/>
      <c r="G248" s="433"/>
      <c r="H248" s="433"/>
      <c r="I248" s="433"/>
      <c r="J248" s="433"/>
      <c r="K248" s="433"/>
      <c r="L248" s="433"/>
      <c r="M248" s="433"/>
      <c r="N248" s="433"/>
      <c r="O248" s="433"/>
      <c r="P248" s="433"/>
      <c r="Q248" s="433"/>
      <c r="R248" s="433"/>
      <c r="S248" s="433"/>
      <c r="T248" s="433"/>
      <c r="U248" s="433"/>
      <c r="V248" s="433"/>
      <c r="W248" s="433"/>
      <c r="X248" s="475"/>
      <c r="Y248" s="416"/>
      <c r="Z248" s="416"/>
      <c r="AA248" s="416"/>
      <c r="AB248" s="409"/>
      <c r="AC248" s="409"/>
      <c r="AD248" s="409"/>
      <c r="AE248" s="409"/>
      <c r="AF248" s="410"/>
      <c r="AG248" s="410"/>
      <c r="AH248" s="417"/>
      <c r="AI248" s="410"/>
    </row>
    <row r="249" customFormat="false" ht="10.7" hidden="false" customHeight="true" outlineLevel="0" collapsed="false">
      <c r="A249" s="443"/>
      <c r="B249" s="416"/>
      <c r="C249" s="416"/>
      <c r="D249" s="416"/>
      <c r="E249" s="416"/>
      <c r="F249" s="416"/>
      <c r="G249" s="416"/>
      <c r="H249" s="416"/>
      <c r="I249" s="416"/>
      <c r="J249" s="416"/>
      <c r="K249" s="416"/>
      <c r="L249" s="416"/>
      <c r="M249" s="416"/>
      <c r="N249" s="416"/>
      <c r="O249" s="416"/>
      <c r="P249" s="416"/>
      <c r="Q249" s="416"/>
      <c r="R249" s="416"/>
      <c r="S249" s="416"/>
      <c r="T249" s="416"/>
      <c r="U249" s="416"/>
      <c r="V249" s="416"/>
      <c r="W249" s="416"/>
      <c r="X249" s="476"/>
      <c r="Y249" s="416"/>
      <c r="Z249" s="416"/>
      <c r="AA249" s="416"/>
      <c r="AB249" s="409"/>
      <c r="AC249" s="409"/>
      <c r="AD249" s="409"/>
      <c r="AE249" s="409"/>
      <c r="AF249" s="410"/>
      <c r="AG249" s="410"/>
      <c r="AH249" s="417"/>
      <c r="AI249" s="410"/>
    </row>
    <row r="250" customFormat="false" ht="10.7" hidden="false" customHeight="true" outlineLevel="0" collapsed="false">
      <c r="A250" s="443"/>
      <c r="B250" s="416"/>
      <c r="C250" s="416"/>
      <c r="D250" s="416"/>
      <c r="E250" s="416"/>
      <c r="F250" s="416"/>
      <c r="G250" s="416"/>
      <c r="H250" s="416"/>
      <c r="I250" s="416"/>
      <c r="J250" s="416"/>
      <c r="K250" s="416"/>
      <c r="L250" s="416"/>
      <c r="M250" s="416"/>
      <c r="N250" s="416"/>
      <c r="O250" s="416"/>
      <c r="P250" s="416"/>
      <c r="Q250" s="416"/>
      <c r="R250" s="416"/>
      <c r="S250" s="416"/>
      <c r="T250" s="416"/>
      <c r="U250" s="416"/>
      <c r="V250" s="416"/>
      <c r="W250" s="416"/>
      <c r="X250" s="476"/>
      <c r="Y250" s="416"/>
      <c r="Z250" s="416"/>
      <c r="AA250" s="416"/>
      <c r="AB250" s="409"/>
      <c r="AC250" s="409"/>
      <c r="AD250" s="409"/>
      <c r="AE250" s="409"/>
      <c r="AF250" s="410"/>
      <c r="AG250" s="410"/>
      <c r="AH250" s="417"/>
      <c r="AI250" s="410"/>
    </row>
    <row r="251" customFormat="false" ht="10.7" hidden="false" customHeight="true" outlineLevel="0" collapsed="false">
      <c r="A251" s="477"/>
      <c r="B251" s="343"/>
      <c r="C251" s="343"/>
      <c r="D251" s="343"/>
      <c r="E251" s="478" t="s">
        <v>490</v>
      </c>
      <c r="F251" s="478"/>
      <c r="G251" s="478"/>
      <c r="H251" s="478"/>
      <c r="I251" s="478"/>
      <c r="J251" s="478"/>
      <c r="K251" s="478"/>
      <c r="L251" s="478"/>
      <c r="M251" s="478"/>
      <c r="N251" s="478"/>
      <c r="O251" s="478"/>
      <c r="P251" s="478"/>
      <c r="Q251" s="478"/>
      <c r="R251" s="478"/>
      <c r="S251" s="478"/>
      <c r="T251" s="478"/>
      <c r="U251" s="478"/>
      <c r="V251" s="343"/>
      <c r="W251" s="343"/>
      <c r="X251" s="479"/>
      <c r="Y251" s="343"/>
      <c r="Z251" s="343"/>
      <c r="AA251" s="343"/>
      <c r="AB251" s="409"/>
      <c r="AC251" s="409"/>
      <c r="AD251" s="409"/>
      <c r="AE251" s="409"/>
      <c r="AF251" s="410"/>
      <c r="AG251" s="410"/>
      <c r="AH251" s="417"/>
      <c r="AI251" s="410"/>
    </row>
    <row r="252" customFormat="false" ht="10.7" hidden="false" customHeight="true" outlineLevel="0" collapsed="false">
      <c r="A252" s="477"/>
      <c r="B252" s="343"/>
      <c r="C252" s="343"/>
      <c r="D252" s="343"/>
      <c r="E252" s="343"/>
      <c r="F252" s="343"/>
      <c r="G252" s="343"/>
      <c r="H252" s="343"/>
      <c r="I252" s="343"/>
      <c r="J252" s="343"/>
      <c r="K252" s="343"/>
      <c r="L252" s="343"/>
      <c r="M252" s="343"/>
      <c r="N252" s="343"/>
      <c r="O252" s="343"/>
      <c r="P252" s="343"/>
      <c r="Q252" s="343"/>
      <c r="R252" s="343"/>
      <c r="S252" s="343"/>
      <c r="T252" s="343"/>
      <c r="U252" s="343"/>
      <c r="V252" s="343"/>
      <c r="W252" s="343"/>
      <c r="X252" s="479"/>
      <c r="Y252" s="343"/>
      <c r="Z252" s="343"/>
      <c r="AA252" s="343"/>
      <c r="AB252" s="409"/>
      <c r="AC252" s="409"/>
      <c r="AD252" s="409"/>
      <c r="AE252" s="409"/>
      <c r="AF252" s="410"/>
      <c r="AG252" s="410"/>
      <c r="AH252" s="417"/>
      <c r="AI252" s="410"/>
    </row>
    <row r="253" customFormat="false" ht="10.7" hidden="false" customHeight="true" outlineLevel="0" collapsed="false">
      <c r="A253" s="52" t="s">
        <v>491</v>
      </c>
      <c r="B253" s="52"/>
      <c r="C253" s="52"/>
      <c r="D253" s="52"/>
      <c r="E253" s="52"/>
      <c r="F253" s="52"/>
      <c r="G253" s="52"/>
      <c r="H253" s="480" t="n">
        <f aca="false">X158</f>
        <v>503836.982057897</v>
      </c>
      <c r="I253" s="237" t="e">
        <f aca="false">I162</f>
        <v>#VALUE!</v>
      </c>
      <c r="J253" s="238"/>
      <c r="K253" s="239"/>
      <c r="L253" s="240"/>
      <c r="M253" s="240"/>
      <c r="N253" s="240"/>
      <c r="O253" s="240"/>
      <c r="P253" s="240"/>
      <c r="Q253" s="241"/>
      <c r="R253" s="242"/>
      <c r="S253" s="242"/>
      <c r="T253" s="243"/>
      <c r="U253" s="243"/>
      <c r="V253" s="53"/>
      <c r="W253" s="53"/>
      <c r="X253" s="244"/>
      <c r="Y253" s="53"/>
      <c r="Z253" s="53"/>
      <c r="AA253" s="53"/>
      <c r="AB253" s="409"/>
      <c r="AC253" s="409"/>
      <c r="AD253" s="409"/>
      <c r="AE253" s="409"/>
      <c r="AF253" s="410"/>
      <c r="AG253" s="410"/>
      <c r="AH253" s="417"/>
      <c r="AI253" s="410"/>
    </row>
    <row r="254" customFormat="false" ht="10.7" hidden="false" customHeight="true" outlineLevel="0" collapsed="false">
      <c r="A254" s="477"/>
      <c r="B254" s="343"/>
      <c r="C254" s="343"/>
      <c r="D254" s="343"/>
      <c r="E254" s="343"/>
      <c r="F254" s="343"/>
      <c r="G254" s="343"/>
      <c r="H254" s="343"/>
      <c r="I254" s="343"/>
      <c r="J254" s="343"/>
      <c r="K254" s="343"/>
      <c r="L254" s="343"/>
      <c r="M254" s="343"/>
      <c r="N254" s="343"/>
      <c r="O254" s="343"/>
      <c r="P254" s="343"/>
      <c r="Q254" s="343"/>
      <c r="R254" s="343"/>
      <c r="S254" s="343"/>
      <c r="T254" s="343"/>
      <c r="U254" s="343"/>
      <c r="V254" s="343"/>
      <c r="W254" s="343"/>
      <c r="X254" s="479"/>
      <c r="Y254" s="343"/>
      <c r="Z254" s="343"/>
      <c r="AA254" s="343"/>
      <c r="AB254" s="409"/>
      <c r="AC254" s="409"/>
      <c r="AD254" s="409"/>
      <c r="AE254" s="409"/>
      <c r="AF254" s="410"/>
      <c r="AG254" s="410"/>
      <c r="AH254" s="417"/>
      <c r="AI254" s="410"/>
    </row>
    <row r="255" customFormat="false" ht="10.7" hidden="false" customHeight="true" outlineLevel="0" collapsed="false">
      <c r="A255" s="477"/>
      <c r="B255" s="343"/>
      <c r="C255" s="343"/>
      <c r="D255" s="343"/>
      <c r="E255" s="343"/>
      <c r="F255" s="343"/>
      <c r="G255" s="343"/>
      <c r="H255" s="478" t="s">
        <v>492</v>
      </c>
      <c r="I255" s="478"/>
      <c r="J255" s="343"/>
      <c r="K255" s="343"/>
      <c r="L255" s="343"/>
      <c r="M255" s="343"/>
      <c r="N255" s="343"/>
      <c r="O255" s="343"/>
      <c r="P255" s="343"/>
      <c r="Q255" s="343"/>
      <c r="R255" s="343"/>
      <c r="S255" s="343"/>
      <c r="T255" s="343"/>
      <c r="U255" s="343"/>
      <c r="V255" s="343"/>
      <c r="W255" s="343"/>
      <c r="X255" s="479"/>
      <c r="Y255" s="343"/>
      <c r="Z255" s="343"/>
      <c r="AA255" s="343"/>
      <c r="AB255" s="409"/>
      <c r="AC255" s="409"/>
      <c r="AD255" s="409"/>
      <c r="AE255" s="409"/>
      <c r="AF255" s="410"/>
      <c r="AG255" s="410"/>
      <c r="AH255" s="417"/>
      <c r="AI255" s="410"/>
    </row>
    <row r="256" customFormat="false" ht="10.7" hidden="false" customHeight="true" outlineLevel="0" collapsed="false">
      <c r="A256" s="477"/>
      <c r="B256" s="343"/>
      <c r="C256" s="343"/>
      <c r="D256" s="343"/>
      <c r="E256" s="343"/>
      <c r="F256" s="343"/>
      <c r="G256" s="343"/>
      <c r="H256" s="343"/>
      <c r="I256" s="343"/>
      <c r="J256" s="343"/>
      <c r="K256" s="343"/>
      <c r="L256" s="343"/>
      <c r="M256" s="343"/>
      <c r="N256" s="343"/>
      <c r="O256" s="343"/>
      <c r="P256" s="343"/>
      <c r="Q256" s="343"/>
      <c r="R256" s="343"/>
      <c r="S256" s="343"/>
      <c r="T256" s="343"/>
      <c r="U256" s="343"/>
      <c r="V256" s="343"/>
      <c r="W256" s="343"/>
      <c r="X256" s="479"/>
      <c r="Y256" s="343"/>
      <c r="Z256" s="343"/>
      <c r="AA256" s="343"/>
      <c r="AB256" s="409"/>
      <c r="AC256" s="409"/>
      <c r="AD256" s="409"/>
      <c r="AE256" s="409"/>
      <c r="AF256" s="410"/>
      <c r="AG256" s="410"/>
      <c r="AH256" s="417"/>
      <c r="AI256" s="410"/>
    </row>
    <row r="257" customFormat="false" ht="10.7" hidden="false" customHeight="true" outlineLevel="0" collapsed="false">
      <c r="A257" s="477"/>
      <c r="B257" s="343"/>
      <c r="C257" s="343"/>
      <c r="D257" s="343"/>
      <c r="E257" s="478" t="s">
        <v>493</v>
      </c>
      <c r="F257" s="478"/>
      <c r="G257" s="478"/>
      <c r="H257" s="478"/>
      <c r="I257" s="478"/>
      <c r="J257" s="478"/>
      <c r="K257" s="478"/>
      <c r="L257" s="478"/>
      <c r="M257" s="478"/>
      <c r="N257" s="478"/>
      <c r="O257" s="478"/>
      <c r="P257" s="478"/>
      <c r="Q257" s="478"/>
      <c r="R257" s="478"/>
      <c r="S257" s="478"/>
      <c r="T257" s="478"/>
      <c r="U257" s="478"/>
      <c r="V257" s="343"/>
      <c r="W257" s="343"/>
      <c r="X257" s="479"/>
      <c r="Y257" s="343"/>
      <c r="Z257" s="343"/>
      <c r="AA257" s="343"/>
      <c r="AB257" s="409"/>
      <c r="AC257" s="409"/>
      <c r="AD257" s="409"/>
      <c r="AE257" s="409"/>
      <c r="AF257" s="410"/>
      <c r="AG257" s="410"/>
      <c r="AH257" s="417"/>
      <c r="AI257" s="410"/>
    </row>
    <row r="258" customFormat="false" ht="10.7" hidden="false" customHeight="true" outlineLevel="0" collapsed="false">
      <c r="A258" s="477"/>
      <c r="B258" s="343"/>
      <c r="C258" s="343"/>
      <c r="D258" s="343"/>
      <c r="E258" s="343"/>
      <c r="F258" s="343"/>
      <c r="G258" s="343"/>
      <c r="H258" s="343"/>
      <c r="I258" s="343"/>
      <c r="J258" s="343"/>
      <c r="K258" s="343"/>
      <c r="L258" s="343"/>
      <c r="M258" s="343"/>
      <c r="N258" s="343"/>
      <c r="O258" s="343"/>
      <c r="P258" s="343"/>
      <c r="Q258" s="343"/>
      <c r="R258" s="343"/>
      <c r="S258" s="343"/>
      <c r="T258" s="343"/>
      <c r="U258" s="343"/>
      <c r="V258" s="343"/>
      <c r="W258" s="343"/>
      <c r="X258" s="479"/>
      <c r="Y258" s="343"/>
      <c r="Z258" s="343"/>
      <c r="AA258" s="343"/>
      <c r="AB258" s="409"/>
      <c r="AC258" s="409"/>
      <c r="AD258" s="409"/>
      <c r="AE258" s="409"/>
      <c r="AF258" s="410"/>
      <c r="AG258" s="410"/>
      <c r="AH258" s="417"/>
      <c r="AI258" s="410"/>
    </row>
    <row r="259" customFormat="false" ht="10.7" hidden="false" customHeight="true" outlineLevel="0" collapsed="false">
      <c r="A259" s="52" t="s">
        <v>494</v>
      </c>
      <c r="B259" s="52"/>
      <c r="C259" s="52"/>
      <c r="D259" s="52"/>
      <c r="E259" s="52"/>
      <c r="F259" s="52"/>
      <c r="G259" s="52"/>
      <c r="H259" s="480" t="n">
        <f aca="false">W158</f>
        <v>105041.21133096</v>
      </c>
      <c r="I259" s="237" t="e">
        <f aca="false">I160</f>
        <v>#VALUE!</v>
      </c>
      <c r="J259" s="238"/>
      <c r="K259" s="239"/>
      <c r="L259" s="240"/>
      <c r="M259" s="240"/>
      <c r="N259" s="240"/>
      <c r="O259" s="240"/>
      <c r="P259" s="240"/>
      <c r="Q259" s="241"/>
      <c r="R259" s="242"/>
      <c r="S259" s="242"/>
      <c r="T259" s="243"/>
      <c r="U259" s="243"/>
      <c r="V259" s="53"/>
      <c r="W259" s="53"/>
      <c r="X259" s="244"/>
      <c r="Y259" s="53"/>
      <c r="Z259" s="53"/>
      <c r="AA259" s="53"/>
      <c r="AB259" s="409"/>
      <c r="AC259" s="409"/>
      <c r="AD259" s="409"/>
      <c r="AE259" s="409"/>
      <c r="AF259" s="410"/>
      <c r="AG259" s="410"/>
      <c r="AH259" s="417"/>
      <c r="AI259" s="410"/>
    </row>
    <row r="260" customFormat="false" ht="10.7" hidden="false" customHeight="true" outlineLevel="0" collapsed="false">
      <c r="A260" s="477"/>
      <c r="B260" s="343"/>
      <c r="C260" s="343"/>
      <c r="D260" s="343"/>
      <c r="E260" s="343"/>
      <c r="F260" s="343"/>
      <c r="G260" s="343"/>
      <c r="H260" s="343"/>
      <c r="I260" s="343"/>
      <c r="J260" s="343"/>
      <c r="K260" s="343"/>
      <c r="L260" s="343"/>
      <c r="M260" s="343"/>
      <c r="N260" s="343"/>
      <c r="O260" s="343"/>
      <c r="P260" s="343"/>
      <c r="Q260" s="343"/>
      <c r="R260" s="343"/>
      <c r="S260" s="343"/>
      <c r="T260" s="343"/>
      <c r="U260" s="343"/>
      <c r="V260" s="343"/>
      <c r="W260" s="343"/>
      <c r="X260" s="479"/>
      <c r="Y260" s="343"/>
      <c r="Z260" s="343"/>
      <c r="AA260" s="343"/>
      <c r="AB260" s="409"/>
      <c r="AC260" s="409"/>
      <c r="AD260" s="409"/>
      <c r="AE260" s="409"/>
      <c r="AF260" s="410"/>
      <c r="AG260" s="410"/>
      <c r="AH260" s="417"/>
      <c r="AI260" s="410"/>
    </row>
    <row r="261" customFormat="false" ht="10.7" hidden="false" customHeight="true" outlineLevel="0" collapsed="false">
      <c r="A261" s="477"/>
      <c r="B261" s="343"/>
      <c r="C261" s="343"/>
      <c r="D261" s="343"/>
      <c r="E261" s="343"/>
      <c r="F261" s="343"/>
      <c r="G261" s="343"/>
      <c r="H261" s="478" t="s">
        <v>495</v>
      </c>
      <c r="I261" s="478"/>
      <c r="J261" s="343"/>
      <c r="K261" s="343"/>
      <c r="L261" s="343"/>
      <c r="M261" s="343"/>
      <c r="N261" s="343"/>
      <c r="O261" s="343"/>
      <c r="P261" s="343"/>
      <c r="Q261" s="343"/>
      <c r="R261" s="343"/>
      <c r="S261" s="343"/>
      <c r="T261" s="343"/>
      <c r="U261" s="343"/>
      <c r="V261" s="343"/>
      <c r="W261" s="343"/>
      <c r="X261" s="479"/>
      <c r="Y261" s="343"/>
      <c r="Z261" s="343"/>
      <c r="AA261" s="343"/>
      <c r="AB261" s="409"/>
      <c r="AC261" s="409"/>
      <c r="AD261" s="409"/>
      <c r="AE261" s="409"/>
      <c r="AF261" s="410"/>
      <c r="AG261" s="410"/>
      <c r="AH261" s="417"/>
      <c r="AI261" s="410"/>
    </row>
    <row r="262" customFormat="false" ht="10.7" hidden="false" customHeight="true" outlineLevel="0" collapsed="false">
      <c r="A262" s="477"/>
      <c r="B262" s="343"/>
      <c r="C262" s="343"/>
      <c r="D262" s="343"/>
      <c r="E262" s="343"/>
      <c r="F262" s="343"/>
      <c r="G262" s="343"/>
      <c r="H262" s="343"/>
      <c r="I262" s="343"/>
      <c r="J262" s="343"/>
      <c r="K262" s="343"/>
      <c r="L262" s="343"/>
      <c r="M262" s="343"/>
      <c r="N262" s="343"/>
      <c r="O262" s="343"/>
      <c r="P262" s="343"/>
      <c r="Q262" s="343"/>
      <c r="R262" s="343"/>
      <c r="S262" s="343"/>
      <c r="T262" s="343"/>
      <c r="U262" s="343"/>
      <c r="V262" s="343"/>
      <c r="W262" s="343"/>
      <c r="X262" s="479"/>
      <c r="Y262" s="343"/>
      <c r="Z262" s="343"/>
      <c r="AA262" s="343"/>
      <c r="AB262" s="409"/>
      <c r="AC262" s="409"/>
      <c r="AD262" s="409"/>
      <c r="AE262" s="409"/>
      <c r="AF262" s="410"/>
      <c r="AG262" s="410"/>
      <c r="AH262" s="417"/>
      <c r="AI262" s="410"/>
    </row>
    <row r="263" customFormat="false" ht="10.7" hidden="false" customHeight="true" outlineLevel="0" collapsed="false">
      <c r="A263" s="477"/>
      <c r="B263" s="343"/>
      <c r="C263" s="343"/>
      <c r="D263" s="343"/>
      <c r="E263" s="478" t="s">
        <v>496</v>
      </c>
      <c r="F263" s="478"/>
      <c r="G263" s="478"/>
      <c r="H263" s="478"/>
      <c r="I263" s="478"/>
      <c r="J263" s="478"/>
      <c r="K263" s="478"/>
      <c r="L263" s="478"/>
      <c r="M263" s="478"/>
      <c r="N263" s="478"/>
      <c r="O263" s="478"/>
      <c r="P263" s="478"/>
      <c r="Q263" s="478"/>
      <c r="R263" s="478"/>
      <c r="S263" s="478"/>
      <c r="T263" s="478"/>
      <c r="U263" s="478"/>
      <c r="V263" s="343"/>
      <c r="W263" s="343"/>
      <c r="X263" s="479"/>
      <c r="Y263" s="343"/>
      <c r="Z263" s="343"/>
      <c r="AA263" s="343"/>
      <c r="AB263" s="409"/>
      <c r="AC263" s="409"/>
      <c r="AD263" s="409"/>
      <c r="AE263" s="409"/>
      <c r="AF263" s="410"/>
      <c r="AG263" s="410"/>
      <c r="AH263" s="417"/>
      <c r="AI263" s="410"/>
    </row>
    <row r="264" customFormat="false" ht="10.7" hidden="false" customHeight="true" outlineLevel="0" collapsed="false">
      <c r="A264" s="477"/>
      <c r="B264" s="343"/>
      <c r="C264" s="343"/>
      <c r="D264" s="343"/>
      <c r="E264" s="343"/>
      <c r="F264" s="343"/>
      <c r="G264" s="343"/>
      <c r="H264" s="343"/>
      <c r="I264" s="343"/>
      <c r="J264" s="343"/>
      <c r="K264" s="343"/>
      <c r="L264" s="343"/>
      <c r="M264" s="343"/>
      <c r="N264" s="343"/>
      <c r="O264" s="343"/>
      <c r="P264" s="343"/>
      <c r="Q264" s="343"/>
      <c r="R264" s="343"/>
      <c r="S264" s="343"/>
      <c r="T264" s="343"/>
      <c r="U264" s="343"/>
      <c r="V264" s="343"/>
      <c r="W264" s="343"/>
      <c r="X264" s="479"/>
      <c r="Y264" s="343"/>
      <c r="Z264" s="343"/>
      <c r="AA264" s="343"/>
      <c r="AB264" s="409"/>
      <c r="AC264" s="409"/>
      <c r="AD264" s="409"/>
      <c r="AE264" s="409"/>
      <c r="AF264" s="410"/>
      <c r="AG264" s="410"/>
      <c r="AH264" s="417"/>
      <c r="AI264" s="410"/>
    </row>
    <row r="265" customFormat="false" ht="10.7" hidden="false" customHeight="true" outlineLevel="0" collapsed="false">
      <c r="A265" s="52" t="s">
        <v>404</v>
      </c>
      <c r="B265" s="52"/>
      <c r="C265" s="52"/>
      <c r="D265" s="52"/>
      <c r="E265" s="52"/>
      <c r="F265" s="52"/>
      <c r="G265" s="52"/>
      <c r="H265" s="480" t="n">
        <f aca="false">U158</f>
        <v>398795.770726936</v>
      </c>
      <c r="I265" s="237" t="e">
        <f aca="false">I161</f>
        <v>#VALUE!</v>
      </c>
      <c r="J265" s="238"/>
      <c r="K265" s="239"/>
      <c r="L265" s="240"/>
      <c r="M265" s="240"/>
      <c r="N265" s="240"/>
      <c r="O265" s="240"/>
      <c r="P265" s="240"/>
      <c r="Q265" s="241"/>
      <c r="R265" s="242"/>
      <c r="S265" s="242"/>
      <c r="T265" s="243"/>
      <c r="U265" s="243"/>
      <c r="V265" s="53"/>
      <c r="W265" s="53"/>
      <c r="X265" s="244"/>
      <c r="Y265" s="53"/>
      <c r="Z265" s="53"/>
      <c r="AA265" s="53"/>
      <c r="AB265" s="409"/>
      <c r="AC265" s="409"/>
      <c r="AD265" s="409"/>
      <c r="AE265" s="409"/>
      <c r="AF265" s="410"/>
      <c r="AG265" s="410"/>
      <c r="AH265" s="417"/>
      <c r="AI265" s="410"/>
    </row>
    <row r="266" customFormat="false" ht="10.7" hidden="false" customHeight="true" outlineLevel="0" collapsed="false">
      <c r="A266" s="477"/>
      <c r="B266" s="343"/>
      <c r="C266" s="343"/>
      <c r="D266" s="343"/>
      <c r="E266" s="343"/>
      <c r="F266" s="343"/>
      <c r="G266" s="343"/>
      <c r="H266" s="343"/>
      <c r="I266" s="343"/>
      <c r="J266" s="343"/>
      <c r="K266" s="343"/>
      <c r="L266" s="343"/>
      <c r="M266" s="343"/>
      <c r="N266" s="343"/>
      <c r="O266" s="343"/>
      <c r="P266" s="343"/>
      <c r="Q266" s="343"/>
      <c r="R266" s="343"/>
      <c r="S266" s="343"/>
      <c r="T266" s="343"/>
      <c r="U266" s="343"/>
      <c r="V266" s="343"/>
      <c r="W266" s="343"/>
      <c r="X266" s="479"/>
      <c r="Y266" s="343"/>
      <c r="Z266" s="343"/>
      <c r="AA266" s="343"/>
      <c r="AB266" s="409"/>
      <c r="AC266" s="409"/>
      <c r="AD266" s="409"/>
      <c r="AE266" s="409"/>
      <c r="AF266" s="410"/>
      <c r="AG266" s="410"/>
      <c r="AH266" s="417"/>
      <c r="AI266" s="410"/>
    </row>
    <row r="267" customFormat="false" ht="10.7" hidden="false" customHeight="true" outlineLevel="0" collapsed="false">
      <c r="A267" s="477"/>
      <c r="B267" s="343"/>
      <c r="C267" s="343"/>
      <c r="D267" s="343"/>
      <c r="E267" s="343"/>
      <c r="F267" s="343"/>
      <c r="G267" s="343"/>
      <c r="H267" s="343"/>
      <c r="I267" s="343"/>
      <c r="J267" s="343"/>
      <c r="K267" s="343"/>
      <c r="L267" s="343"/>
      <c r="M267" s="343"/>
      <c r="N267" s="343"/>
      <c r="O267" s="343"/>
      <c r="P267" s="343"/>
      <c r="Q267" s="343"/>
      <c r="R267" s="343"/>
      <c r="S267" s="343"/>
      <c r="T267" s="343"/>
      <c r="U267" s="343"/>
      <c r="V267" s="343"/>
      <c r="W267" s="343"/>
      <c r="X267" s="479"/>
      <c r="Y267" s="343"/>
      <c r="Z267" s="343"/>
      <c r="AA267" s="343"/>
      <c r="AB267" s="409"/>
      <c r="AC267" s="409"/>
      <c r="AD267" s="409"/>
      <c r="AE267" s="409"/>
      <c r="AF267" s="410"/>
      <c r="AG267" s="410"/>
      <c r="AH267" s="417"/>
      <c r="AI267" s="410"/>
    </row>
    <row r="268" customFormat="false" ht="10.7" hidden="false" customHeight="true" outlineLevel="0" collapsed="false">
      <c r="A268" s="481"/>
      <c r="B268" s="346"/>
      <c r="C268" s="346"/>
      <c r="D268" s="346"/>
      <c r="E268" s="346"/>
      <c r="F268" s="346"/>
      <c r="G268" s="346"/>
      <c r="H268" s="346"/>
      <c r="I268" s="346"/>
      <c r="J268" s="346"/>
      <c r="K268" s="346"/>
      <c r="L268" s="346"/>
      <c r="M268" s="346"/>
      <c r="N268" s="346"/>
      <c r="O268" s="346"/>
      <c r="P268" s="346"/>
      <c r="Q268" s="346"/>
      <c r="R268" s="346"/>
      <c r="S268" s="346"/>
      <c r="T268" s="346"/>
      <c r="U268" s="346"/>
      <c r="V268" s="346"/>
      <c r="W268" s="346"/>
      <c r="X268" s="482"/>
      <c r="Y268" s="343"/>
      <c r="Z268" s="343"/>
      <c r="AA268" s="343"/>
      <c r="AB268" s="409"/>
      <c r="AC268" s="409"/>
      <c r="AD268" s="409"/>
      <c r="AE268" s="409"/>
      <c r="AF268" s="410"/>
      <c r="AG268" s="410"/>
      <c r="AH268" s="417"/>
      <c r="AI268" s="410"/>
    </row>
    <row r="269" customFormat="false" ht="10.7" hidden="false" customHeight="true" outlineLevel="0" collapsed="false">
      <c r="A269" s="393"/>
      <c r="B269" s="393"/>
      <c r="C269" s="405"/>
      <c r="D269" s="405"/>
      <c r="E269" s="405"/>
      <c r="F269" s="405"/>
      <c r="G269" s="483"/>
      <c r="H269" s="483"/>
      <c r="I269" s="484"/>
      <c r="J269" s="342"/>
      <c r="K269" s="342"/>
      <c r="L269" s="410"/>
      <c r="M269" s="410"/>
      <c r="N269" s="410"/>
      <c r="O269" s="410"/>
      <c r="P269" s="410"/>
      <c r="Q269" s="410"/>
      <c r="R269" s="410"/>
      <c r="S269" s="410"/>
      <c r="T269" s="408"/>
      <c r="U269" s="408"/>
      <c r="V269" s="408"/>
      <c r="W269" s="408"/>
      <c r="X269" s="409"/>
      <c r="Y269" s="409"/>
      <c r="Z269" s="409"/>
      <c r="AA269" s="409"/>
      <c r="AB269" s="409"/>
      <c r="AC269" s="409"/>
      <c r="AD269" s="409"/>
      <c r="AE269" s="409"/>
      <c r="AF269" s="410"/>
      <c r="AG269" s="410"/>
      <c r="AH269" s="417"/>
      <c r="AI269" s="410"/>
    </row>
    <row r="270" customFormat="false" ht="10.7" hidden="false" customHeight="true" outlineLevel="0" collapsed="false">
      <c r="A270" s="393"/>
      <c r="B270" s="393"/>
      <c r="C270" s="405"/>
      <c r="D270" s="405"/>
      <c r="E270" s="405"/>
      <c r="F270" s="405"/>
      <c r="G270" s="483"/>
      <c r="H270" s="483"/>
      <c r="I270" s="484"/>
      <c r="J270" s="342"/>
      <c r="K270" s="342"/>
      <c r="L270" s="410"/>
      <c r="M270" s="410"/>
      <c r="N270" s="410"/>
      <c r="O270" s="410"/>
      <c r="P270" s="410"/>
      <c r="Q270" s="410"/>
      <c r="R270" s="410"/>
      <c r="S270" s="410"/>
      <c r="T270" s="408"/>
      <c r="U270" s="408"/>
      <c r="V270" s="408"/>
      <c r="W270" s="408"/>
      <c r="X270" s="409"/>
      <c r="Y270" s="409"/>
      <c r="Z270" s="409"/>
      <c r="AA270" s="409"/>
      <c r="AB270" s="409"/>
      <c r="AC270" s="409"/>
      <c r="AD270" s="409"/>
      <c r="AE270" s="409"/>
      <c r="AF270" s="410"/>
      <c r="AG270" s="410"/>
      <c r="AH270" s="417"/>
      <c r="AI270" s="410"/>
    </row>
    <row r="271" customFormat="false" ht="10.7" hidden="false" customHeight="true" outlineLevel="0" collapsed="false">
      <c r="A271" s="393"/>
      <c r="B271" s="393"/>
      <c r="C271" s="405"/>
      <c r="D271" s="405"/>
      <c r="E271" s="405"/>
      <c r="F271" s="405"/>
      <c r="G271" s="483"/>
      <c r="H271" s="483"/>
      <c r="I271" s="484"/>
      <c r="J271" s="342"/>
      <c r="K271" s="342"/>
      <c r="L271" s="410"/>
      <c r="M271" s="410"/>
      <c r="N271" s="410"/>
      <c r="O271" s="410"/>
      <c r="P271" s="410"/>
      <c r="Q271" s="410"/>
      <c r="R271" s="410"/>
      <c r="S271" s="410"/>
      <c r="T271" s="408"/>
      <c r="U271" s="408"/>
      <c r="V271" s="408"/>
      <c r="W271" s="408"/>
      <c r="X271" s="409"/>
      <c r="Y271" s="409"/>
      <c r="Z271" s="409"/>
      <c r="AA271" s="409"/>
      <c r="AB271" s="409"/>
      <c r="AC271" s="409"/>
      <c r="AD271" s="409"/>
      <c r="AE271" s="409"/>
      <c r="AF271" s="410"/>
      <c r="AG271" s="410"/>
      <c r="AH271" s="417"/>
      <c r="AI271" s="410"/>
    </row>
    <row r="272" customFormat="false" ht="10.7" hidden="false" customHeight="true" outlineLevel="0" collapsed="false">
      <c r="A272" s="393"/>
      <c r="B272" s="393"/>
      <c r="C272" s="405"/>
      <c r="D272" s="405"/>
      <c r="E272" s="405"/>
      <c r="F272" s="405"/>
      <c r="G272" s="483"/>
      <c r="H272" s="483"/>
      <c r="I272" s="484"/>
      <c r="J272" s="342"/>
      <c r="K272" s="342"/>
      <c r="L272" s="410"/>
      <c r="M272" s="410"/>
      <c r="N272" s="410"/>
      <c r="O272" s="410"/>
      <c r="P272" s="410"/>
      <c r="Q272" s="410"/>
      <c r="R272" s="410"/>
      <c r="S272" s="410"/>
      <c r="T272" s="408"/>
      <c r="U272" s="408"/>
      <c r="V272" s="408"/>
      <c r="W272" s="408"/>
      <c r="X272" s="409"/>
      <c r="Y272" s="409"/>
      <c r="Z272" s="409"/>
      <c r="AA272" s="409"/>
      <c r="AB272" s="409"/>
      <c r="AC272" s="409"/>
      <c r="AD272" s="409"/>
      <c r="AE272" s="409"/>
      <c r="AF272" s="410"/>
      <c r="AG272" s="410"/>
      <c r="AH272" s="417"/>
      <c r="AI272" s="410"/>
    </row>
    <row r="273" customFormat="false" ht="10.7" hidden="false" customHeight="true" outlineLevel="0" collapsed="false">
      <c r="A273" s="393"/>
      <c r="B273" s="393"/>
      <c r="C273" s="405"/>
      <c r="D273" s="405"/>
      <c r="E273" s="405"/>
      <c r="F273" s="405"/>
      <c r="G273" s="483"/>
      <c r="H273" s="483"/>
      <c r="I273" s="484"/>
      <c r="J273" s="342"/>
      <c r="K273" s="342"/>
      <c r="L273" s="410"/>
      <c r="M273" s="410"/>
      <c r="N273" s="410"/>
      <c r="O273" s="410"/>
      <c r="P273" s="410"/>
      <c r="Q273" s="410"/>
      <c r="R273" s="410"/>
      <c r="S273" s="410"/>
      <c r="T273" s="408"/>
      <c r="U273" s="408"/>
      <c r="V273" s="408"/>
      <c r="W273" s="408"/>
      <c r="X273" s="409"/>
      <c r="Y273" s="409"/>
      <c r="Z273" s="409"/>
      <c r="AA273" s="409"/>
      <c r="AB273" s="409"/>
      <c r="AC273" s="409"/>
      <c r="AD273" s="409"/>
      <c r="AE273" s="409"/>
      <c r="AF273" s="410"/>
      <c r="AG273" s="410"/>
      <c r="AH273" s="417"/>
      <c r="AI273" s="410"/>
    </row>
    <row r="274" customFormat="false" ht="10.7" hidden="false" customHeight="true" outlineLevel="0" collapsed="false">
      <c r="A274" s="393"/>
      <c r="B274" s="393"/>
      <c r="C274" s="405"/>
      <c r="D274" s="405"/>
      <c r="E274" s="405"/>
      <c r="F274" s="405"/>
      <c r="G274" s="483"/>
      <c r="H274" s="483"/>
      <c r="I274" s="484"/>
      <c r="J274" s="342"/>
      <c r="K274" s="342"/>
      <c r="L274" s="410"/>
      <c r="M274" s="410"/>
      <c r="N274" s="410"/>
      <c r="O274" s="410"/>
      <c r="P274" s="410"/>
      <c r="Q274" s="410"/>
      <c r="R274" s="410"/>
      <c r="S274" s="410"/>
      <c r="T274" s="408"/>
      <c r="U274" s="408"/>
      <c r="V274" s="408"/>
      <c r="W274" s="408"/>
      <c r="X274" s="409"/>
      <c r="Y274" s="409"/>
      <c r="Z274" s="409"/>
      <c r="AA274" s="409"/>
      <c r="AB274" s="409"/>
      <c r="AC274" s="409"/>
      <c r="AD274" s="409"/>
      <c r="AE274" s="409"/>
      <c r="AF274" s="410"/>
      <c r="AG274" s="410"/>
      <c r="AH274" s="417"/>
      <c r="AI274" s="410"/>
    </row>
    <row r="275" customFormat="false" ht="10.7" hidden="false" customHeight="true" outlineLevel="0" collapsed="false">
      <c r="A275" s="393"/>
      <c r="B275" s="393"/>
      <c r="C275" s="405"/>
      <c r="D275" s="405"/>
      <c r="E275" s="405"/>
      <c r="F275" s="405"/>
      <c r="G275" s="483"/>
      <c r="H275" s="483"/>
      <c r="I275" s="484"/>
      <c r="J275" s="342"/>
      <c r="K275" s="342"/>
      <c r="L275" s="410"/>
      <c r="M275" s="410"/>
      <c r="N275" s="410"/>
      <c r="O275" s="410"/>
      <c r="P275" s="410"/>
      <c r="Q275" s="410"/>
      <c r="R275" s="410"/>
      <c r="S275" s="410"/>
      <c r="T275" s="408"/>
      <c r="U275" s="408"/>
      <c r="V275" s="408"/>
      <c r="W275" s="408"/>
      <c r="X275" s="409"/>
      <c r="Y275" s="409"/>
      <c r="Z275" s="409"/>
      <c r="AA275" s="409"/>
      <c r="AB275" s="409"/>
      <c r="AC275" s="409"/>
      <c r="AD275" s="409"/>
      <c r="AE275" s="409"/>
      <c r="AF275" s="410"/>
      <c r="AG275" s="410"/>
      <c r="AH275" s="417"/>
      <c r="AI275" s="410"/>
    </row>
    <row r="276" customFormat="false" ht="10.7" hidden="false" customHeight="true" outlineLevel="0" collapsed="false">
      <c r="A276" s="393"/>
      <c r="B276" s="393"/>
      <c r="C276" s="405"/>
      <c r="D276" s="405"/>
      <c r="E276" s="405"/>
      <c r="F276" s="405"/>
      <c r="G276" s="483"/>
      <c r="H276" s="483"/>
      <c r="I276" s="484"/>
      <c r="J276" s="342"/>
      <c r="K276" s="342"/>
      <c r="L276" s="410"/>
      <c r="M276" s="410"/>
      <c r="N276" s="410"/>
      <c r="O276" s="410"/>
      <c r="P276" s="410"/>
      <c r="Q276" s="410"/>
      <c r="R276" s="410"/>
      <c r="S276" s="410"/>
      <c r="T276" s="408"/>
      <c r="U276" s="408"/>
      <c r="V276" s="408"/>
      <c r="W276" s="408"/>
      <c r="X276" s="409"/>
      <c r="Y276" s="409"/>
      <c r="Z276" s="409"/>
      <c r="AA276" s="409"/>
      <c r="AB276" s="409"/>
      <c r="AC276" s="409"/>
      <c r="AD276" s="409"/>
      <c r="AE276" s="409"/>
      <c r="AF276" s="410"/>
      <c r="AG276" s="410"/>
      <c r="AH276" s="417"/>
      <c r="AI276" s="410"/>
    </row>
    <row r="277" customFormat="false" ht="10.7" hidden="false" customHeight="true" outlineLevel="0" collapsed="false">
      <c r="A277" s="393"/>
      <c r="B277" s="393"/>
      <c r="C277" s="405"/>
      <c r="D277" s="405"/>
      <c r="E277" s="405"/>
      <c r="F277" s="405"/>
      <c r="G277" s="483"/>
      <c r="H277" s="483"/>
      <c r="I277" s="484"/>
      <c r="J277" s="342"/>
      <c r="K277" s="342"/>
      <c r="L277" s="410"/>
      <c r="M277" s="410"/>
      <c r="N277" s="410"/>
      <c r="O277" s="410"/>
      <c r="P277" s="410"/>
      <c r="Q277" s="410"/>
      <c r="R277" s="410"/>
      <c r="S277" s="410"/>
      <c r="T277" s="408"/>
      <c r="U277" s="408"/>
      <c r="V277" s="408"/>
      <c r="W277" s="408"/>
      <c r="X277" s="409"/>
      <c r="Y277" s="409"/>
      <c r="Z277" s="409"/>
      <c r="AA277" s="409"/>
      <c r="AB277" s="409"/>
      <c r="AC277" s="409"/>
      <c r="AD277" s="409"/>
      <c r="AE277" s="409"/>
      <c r="AF277" s="410"/>
      <c r="AG277" s="410"/>
      <c r="AH277" s="417"/>
      <c r="AI277" s="410"/>
    </row>
    <row r="278" customFormat="false" ht="10.7" hidden="false" customHeight="true" outlineLevel="0" collapsed="false">
      <c r="A278" s="393"/>
      <c r="B278" s="393"/>
      <c r="C278" s="405"/>
      <c r="D278" s="405"/>
      <c r="E278" s="405"/>
      <c r="F278" s="405"/>
      <c r="G278" s="483"/>
      <c r="H278" s="483"/>
      <c r="I278" s="484"/>
      <c r="J278" s="342"/>
      <c r="K278" s="342"/>
      <c r="L278" s="410"/>
      <c r="M278" s="410"/>
      <c r="N278" s="410"/>
      <c r="O278" s="410"/>
      <c r="P278" s="410"/>
      <c r="Q278" s="410"/>
      <c r="R278" s="410"/>
      <c r="S278" s="410"/>
      <c r="T278" s="408"/>
      <c r="U278" s="408"/>
      <c r="V278" s="408"/>
      <c r="W278" s="408"/>
      <c r="X278" s="409"/>
      <c r="Y278" s="409"/>
      <c r="Z278" s="409"/>
      <c r="AA278" s="409"/>
      <c r="AB278" s="409"/>
      <c r="AC278" s="409"/>
      <c r="AD278" s="409"/>
      <c r="AE278" s="409"/>
      <c r="AF278" s="410"/>
      <c r="AG278" s="410"/>
      <c r="AH278" s="417"/>
      <c r="AI278" s="410"/>
    </row>
    <row r="279" customFormat="false" ht="10.7" hidden="false" customHeight="true" outlineLevel="0" collapsed="false">
      <c r="A279" s="393"/>
      <c r="B279" s="393"/>
      <c r="C279" s="405"/>
      <c r="D279" s="405"/>
      <c r="E279" s="405"/>
      <c r="F279" s="405"/>
      <c r="G279" s="483"/>
      <c r="H279" s="483"/>
      <c r="I279" s="484"/>
      <c r="J279" s="342"/>
      <c r="K279" s="342"/>
      <c r="L279" s="410"/>
      <c r="M279" s="410"/>
      <c r="N279" s="410"/>
      <c r="O279" s="410"/>
      <c r="P279" s="410"/>
      <c r="Q279" s="410"/>
      <c r="R279" s="410"/>
      <c r="S279" s="410"/>
      <c r="T279" s="408"/>
      <c r="U279" s="408"/>
      <c r="V279" s="408"/>
      <c r="W279" s="408"/>
      <c r="X279" s="409"/>
      <c r="Y279" s="409"/>
      <c r="Z279" s="409"/>
      <c r="AA279" s="409"/>
      <c r="AB279" s="409"/>
      <c r="AC279" s="409"/>
      <c r="AD279" s="409"/>
      <c r="AE279" s="409"/>
      <c r="AF279" s="410"/>
      <c r="AG279" s="410"/>
      <c r="AH279" s="417"/>
      <c r="AI279" s="410"/>
    </row>
    <row r="280" customFormat="false" ht="10.7" hidden="false" customHeight="true" outlineLevel="0" collapsed="false">
      <c r="A280" s="393"/>
      <c r="B280" s="393"/>
      <c r="C280" s="405"/>
      <c r="D280" s="405"/>
      <c r="E280" s="405"/>
      <c r="F280" s="405"/>
      <c r="G280" s="483"/>
      <c r="H280" s="483"/>
      <c r="I280" s="484"/>
      <c r="J280" s="342"/>
      <c r="K280" s="342"/>
      <c r="L280" s="410"/>
      <c r="M280" s="410"/>
      <c r="N280" s="410"/>
      <c r="O280" s="410"/>
      <c r="P280" s="410"/>
      <c r="Q280" s="410"/>
      <c r="R280" s="410"/>
      <c r="S280" s="410"/>
      <c r="T280" s="408"/>
      <c r="U280" s="408"/>
      <c r="V280" s="408"/>
      <c r="W280" s="408"/>
      <c r="X280" s="409"/>
      <c r="Y280" s="409"/>
      <c r="Z280" s="409"/>
      <c r="AA280" s="409"/>
      <c r="AB280" s="409"/>
      <c r="AC280" s="409"/>
      <c r="AD280" s="409"/>
      <c r="AE280" s="409"/>
      <c r="AF280" s="410"/>
      <c r="AG280" s="410"/>
      <c r="AH280" s="417"/>
      <c r="AI280" s="410"/>
    </row>
    <row r="281" customFormat="false" ht="10.7" hidden="false" customHeight="true" outlineLevel="0" collapsed="false">
      <c r="A281" s="393"/>
      <c r="B281" s="393"/>
      <c r="C281" s="405"/>
      <c r="D281" s="405"/>
      <c r="E281" s="405"/>
      <c r="F281" s="405"/>
      <c r="G281" s="483"/>
      <c r="H281" s="483"/>
      <c r="I281" s="484"/>
      <c r="J281" s="342"/>
      <c r="K281" s="342"/>
      <c r="L281" s="410"/>
      <c r="M281" s="410"/>
      <c r="N281" s="410"/>
      <c r="O281" s="410"/>
      <c r="P281" s="410"/>
      <c r="Q281" s="410"/>
      <c r="R281" s="410"/>
      <c r="S281" s="410"/>
      <c r="T281" s="408"/>
      <c r="U281" s="408"/>
      <c r="V281" s="408"/>
      <c r="W281" s="408"/>
      <c r="X281" s="409"/>
      <c r="Y281" s="409"/>
      <c r="Z281" s="409"/>
      <c r="AA281" s="409"/>
      <c r="AB281" s="409"/>
      <c r="AC281" s="409"/>
      <c r="AD281" s="409"/>
      <c r="AE281" s="409"/>
      <c r="AF281" s="410"/>
      <c r="AG281" s="410"/>
      <c r="AH281" s="417"/>
      <c r="AI281" s="410"/>
    </row>
    <row r="282" customFormat="false" ht="10.7" hidden="false" customHeight="true" outlineLevel="0" collapsed="false">
      <c r="A282" s="393"/>
      <c r="B282" s="393"/>
      <c r="C282" s="405"/>
      <c r="D282" s="405"/>
      <c r="E282" s="405"/>
      <c r="F282" s="405"/>
      <c r="G282" s="483"/>
      <c r="H282" s="483"/>
      <c r="I282" s="484"/>
      <c r="J282" s="342"/>
      <c r="K282" s="342"/>
      <c r="L282" s="410"/>
      <c r="M282" s="410"/>
      <c r="N282" s="410"/>
      <c r="O282" s="410"/>
      <c r="P282" s="410"/>
      <c r="Q282" s="410"/>
      <c r="R282" s="410"/>
      <c r="S282" s="410"/>
      <c r="T282" s="408"/>
      <c r="U282" s="408"/>
      <c r="V282" s="408"/>
      <c r="W282" s="408"/>
      <c r="X282" s="409"/>
      <c r="Y282" s="409"/>
      <c r="Z282" s="409"/>
      <c r="AA282" s="409"/>
      <c r="AB282" s="409"/>
      <c r="AC282" s="409"/>
      <c r="AD282" s="409"/>
      <c r="AE282" s="409"/>
      <c r="AF282" s="410"/>
      <c r="AG282" s="410"/>
      <c r="AH282" s="417"/>
      <c r="AI282" s="410"/>
    </row>
    <row r="283" customFormat="false" ht="10.7" hidden="false" customHeight="true" outlineLevel="0" collapsed="false">
      <c r="A283" s="393"/>
      <c r="B283" s="393"/>
      <c r="C283" s="405"/>
      <c r="D283" s="405"/>
      <c r="E283" s="405"/>
      <c r="F283" s="405"/>
      <c r="G283" s="483"/>
      <c r="H283" s="483"/>
      <c r="I283" s="484"/>
      <c r="J283" s="342"/>
      <c r="K283" s="342"/>
      <c r="L283" s="410"/>
      <c r="M283" s="410"/>
      <c r="N283" s="410"/>
      <c r="O283" s="410"/>
      <c r="P283" s="410"/>
      <c r="Q283" s="410"/>
      <c r="R283" s="410"/>
      <c r="S283" s="410"/>
      <c r="T283" s="408"/>
      <c r="U283" s="408"/>
      <c r="V283" s="408"/>
      <c r="W283" s="408"/>
      <c r="X283" s="409"/>
      <c r="Y283" s="409"/>
      <c r="Z283" s="409"/>
      <c r="AA283" s="409"/>
      <c r="AB283" s="409"/>
      <c r="AC283" s="409"/>
      <c r="AD283" s="409"/>
      <c r="AE283" s="409"/>
      <c r="AF283" s="410"/>
      <c r="AG283" s="410"/>
      <c r="AH283" s="417"/>
      <c r="AI283" s="410"/>
    </row>
    <row r="284" customFormat="false" ht="10.7" hidden="false" customHeight="true" outlineLevel="0" collapsed="false">
      <c r="A284" s="393"/>
      <c r="B284" s="393"/>
      <c r="C284" s="405"/>
      <c r="D284" s="405"/>
      <c r="E284" s="405"/>
      <c r="F284" s="405"/>
      <c r="G284" s="483"/>
      <c r="H284" s="483"/>
      <c r="I284" s="484"/>
      <c r="J284" s="342"/>
      <c r="K284" s="342"/>
      <c r="L284" s="410"/>
      <c r="M284" s="410"/>
      <c r="N284" s="410"/>
      <c r="O284" s="410"/>
      <c r="P284" s="410"/>
      <c r="Q284" s="410"/>
      <c r="R284" s="410"/>
      <c r="S284" s="410"/>
      <c r="T284" s="408"/>
      <c r="U284" s="408"/>
      <c r="V284" s="408"/>
      <c r="W284" s="408"/>
      <c r="X284" s="409"/>
      <c r="Y284" s="409"/>
      <c r="Z284" s="409"/>
      <c r="AA284" s="409"/>
      <c r="AB284" s="409"/>
      <c r="AC284" s="409"/>
      <c r="AD284" s="409"/>
      <c r="AE284" s="409"/>
      <c r="AF284" s="410"/>
      <c r="AG284" s="410"/>
      <c r="AH284" s="417"/>
      <c r="AI284" s="410"/>
    </row>
    <row r="285" customFormat="false" ht="12.75" hidden="false" customHeight="false" outlineLevel="0" collapsed="false">
      <c r="A285" s="393"/>
      <c r="B285" s="393"/>
      <c r="C285" s="405"/>
      <c r="D285" s="405"/>
      <c r="E285" s="405"/>
      <c r="F285" s="405"/>
      <c r="G285" s="483"/>
      <c r="H285" s="483"/>
      <c r="I285" s="484"/>
      <c r="J285" s="342"/>
      <c r="K285" s="342"/>
      <c r="L285" s="410"/>
      <c r="M285" s="410"/>
      <c r="N285" s="410"/>
      <c r="O285" s="410"/>
      <c r="P285" s="410"/>
      <c r="Q285" s="410"/>
      <c r="R285" s="410"/>
      <c r="S285" s="410"/>
      <c r="T285" s="408"/>
      <c r="U285" s="408"/>
      <c r="V285" s="408"/>
      <c r="W285" s="408"/>
      <c r="X285" s="409"/>
      <c r="Y285" s="409"/>
      <c r="Z285" s="409"/>
      <c r="AA285" s="409"/>
    </row>
  </sheetData>
  <mergeCells count="237">
    <mergeCell ref="A1:X2"/>
    <mergeCell ref="A3:F3"/>
    <mergeCell ref="K3:X3"/>
    <mergeCell ref="A4:G4"/>
    <mergeCell ref="K4:X4"/>
    <mergeCell ref="W5:X5"/>
    <mergeCell ref="A7:X7"/>
    <mergeCell ref="A8:D8"/>
    <mergeCell ref="W9:X9"/>
    <mergeCell ref="W12:X12"/>
    <mergeCell ref="A14:X14"/>
    <mergeCell ref="A17:X17"/>
    <mergeCell ref="E18:G18"/>
    <mergeCell ref="T18:V18"/>
    <mergeCell ref="E19:F19"/>
    <mergeCell ref="T19:V19"/>
    <mergeCell ref="W19:X19"/>
    <mergeCell ref="E20:T20"/>
    <mergeCell ref="A23:X23"/>
    <mergeCell ref="K24:T24"/>
    <mergeCell ref="C25:I25"/>
    <mergeCell ref="B26:I26"/>
    <mergeCell ref="C27:I27"/>
    <mergeCell ref="C28:I28"/>
    <mergeCell ref="B29:I29"/>
    <mergeCell ref="B30:I30"/>
    <mergeCell ref="C31:I31"/>
    <mergeCell ref="C32:I32"/>
    <mergeCell ref="C33:I33"/>
    <mergeCell ref="B34:I34"/>
    <mergeCell ref="C35:I35"/>
    <mergeCell ref="C36:I36"/>
    <mergeCell ref="C37:I37"/>
    <mergeCell ref="C38:I38"/>
    <mergeCell ref="C39:I39"/>
    <mergeCell ref="B40:I40"/>
    <mergeCell ref="B41:I41"/>
    <mergeCell ref="C42:I42"/>
    <mergeCell ref="C43:I43"/>
    <mergeCell ref="B44:I44"/>
    <mergeCell ref="C45:I45"/>
    <mergeCell ref="C46:I46"/>
    <mergeCell ref="C47:I47"/>
    <mergeCell ref="C48:I48"/>
    <mergeCell ref="C49:I49"/>
    <mergeCell ref="B50:I50"/>
    <mergeCell ref="B51:I51"/>
    <mergeCell ref="C52:I52"/>
    <mergeCell ref="C53:I53"/>
    <mergeCell ref="C54:I54"/>
    <mergeCell ref="C55:I55"/>
    <mergeCell ref="C56:I56"/>
    <mergeCell ref="B57:I57"/>
    <mergeCell ref="C58:I58"/>
    <mergeCell ref="C59:I59"/>
    <mergeCell ref="C60:I60"/>
    <mergeCell ref="C61:I61"/>
    <mergeCell ref="C62:I62"/>
    <mergeCell ref="C63:I63"/>
    <mergeCell ref="C64:I64"/>
    <mergeCell ref="C66:I66"/>
    <mergeCell ref="C67:I67"/>
    <mergeCell ref="C68:I68"/>
    <mergeCell ref="C69:I69"/>
    <mergeCell ref="C70:I70"/>
    <mergeCell ref="C71:I71"/>
    <mergeCell ref="B72:I72"/>
    <mergeCell ref="C73:I73"/>
    <mergeCell ref="C74:I74"/>
    <mergeCell ref="C75:I75"/>
    <mergeCell ref="B76:I76"/>
    <mergeCell ref="C77:I77"/>
    <mergeCell ref="C78:I78"/>
    <mergeCell ref="C79:I79"/>
    <mergeCell ref="C80:I80"/>
    <mergeCell ref="C81:I81"/>
    <mergeCell ref="C82:I82"/>
    <mergeCell ref="B83:I83"/>
    <mergeCell ref="C84:I84"/>
    <mergeCell ref="C85:I85"/>
    <mergeCell ref="C86:I86"/>
    <mergeCell ref="C87:I87"/>
    <mergeCell ref="C88:I88"/>
    <mergeCell ref="C89:I89"/>
    <mergeCell ref="C90:I90"/>
    <mergeCell ref="C91:I91"/>
    <mergeCell ref="C92:I92"/>
    <mergeCell ref="C93:I93"/>
    <mergeCell ref="C94:I94"/>
    <mergeCell ref="C95:I95"/>
    <mergeCell ref="C96:I96"/>
    <mergeCell ref="C97:I97"/>
    <mergeCell ref="C98:I98"/>
    <mergeCell ref="C99:I99"/>
    <mergeCell ref="C100:I100"/>
    <mergeCell ref="C101:I101"/>
    <mergeCell ref="C102:I102"/>
    <mergeCell ref="C103:I103"/>
    <mergeCell ref="C104:I104"/>
    <mergeCell ref="C105:I105"/>
    <mergeCell ref="C106:I106"/>
    <mergeCell ref="C107:I107"/>
    <mergeCell ref="C108:I108"/>
    <mergeCell ref="C109:I109"/>
    <mergeCell ref="B110:I110"/>
    <mergeCell ref="C111:I111"/>
    <mergeCell ref="C112:I112"/>
    <mergeCell ref="C113:I113"/>
    <mergeCell ref="C114:I114"/>
    <mergeCell ref="C115:I115"/>
    <mergeCell ref="C116:I116"/>
    <mergeCell ref="C117:I117"/>
    <mergeCell ref="C118:I118"/>
    <mergeCell ref="C119:I119"/>
    <mergeCell ref="C120:I120"/>
    <mergeCell ref="C121:I121"/>
    <mergeCell ref="C122:I122"/>
    <mergeCell ref="C123:I123"/>
    <mergeCell ref="C124:I124"/>
    <mergeCell ref="C125:I125"/>
    <mergeCell ref="C126:I126"/>
    <mergeCell ref="C127:I127"/>
    <mergeCell ref="C128:I128"/>
    <mergeCell ref="C129:I129"/>
    <mergeCell ref="C130:I130"/>
    <mergeCell ref="C131:I131"/>
    <mergeCell ref="B132:I132"/>
    <mergeCell ref="C133:I133"/>
    <mergeCell ref="C134:I134"/>
    <mergeCell ref="C135:I135"/>
    <mergeCell ref="C136:I136"/>
    <mergeCell ref="C137:I137"/>
    <mergeCell ref="C138:I138"/>
    <mergeCell ref="C139:I139"/>
    <mergeCell ref="C140:I140"/>
    <mergeCell ref="B141:I141"/>
    <mergeCell ref="C142:I142"/>
    <mergeCell ref="C143:I143"/>
    <mergeCell ref="C144:I144"/>
    <mergeCell ref="C145:I145"/>
    <mergeCell ref="C146:I146"/>
    <mergeCell ref="C147:I147"/>
    <mergeCell ref="C148:I148"/>
    <mergeCell ref="C149:I149"/>
    <mergeCell ref="C150:I150"/>
    <mergeCell ref="C151:I151"/>
    <mergeCell ref="C152:I152"/>
    <mergeCell ref="C153:I153"/>
    <mergeCell ref="C154:I154"/>
    <mergeCell ref="B155:I155"/>
    <mergeCell ref="C156:I156"/>
    <mergeCell ref="C157:I157"/>
    <mergeCell ref="A160:F160"/>
    <mergeCell ref="G160:H160"/>
    <mergeCell ref="A161:F161"/>
    <mergeCell ref="G161:H161"/>
    <mergeCell ref="A162:F162"/>
    <mergeCell ref="G162:H162"/>
    <mergeCell ref="A169:X169"/>
    <mergeCell ref="A171:X171"/>
    <mergeCell ref="A173:X173"/>
    <mergeCell ref="A175:X175"/>
    <mergeCell ref="A181:X181"/>
    <mergeCell ref="A182:X182"/>
    <mergeCell ref="A183:X183"/>
    <mergeCell ref="A184:X184"/>
    <mergeCell ref="A185:X185"/>
    <mergeCell ref="A186:X186"/>
    <mergeCell ref="A188:X188"/>
    <mergeCell ref="G189:H189"/>
    <mergeCell ref="A190:F191"/>
    <mergeCell ref="T190:W190"/>
    <mergeCell ref="T192:W193"/>
    <mergeCell ref="K193:K194"/>
    <mergeCell ref="X193:X194"/>
    <mergeCell ref="T194:W195"/>
    <mergeCell ref="A195:F195"/>
    <mergeCell ref="T197:W198"/>
    <mergeCell ref="K198:K199"/>
    <mergeCell ref="X198:X199"/>
    <mergeCell ref="T199:W200"/>
    <mergeCell ref="G202:I202"/>
    <mergeCell ref="K202:W202"/>
    <mergeCell ref="G203:I203"/>
    <mergeCell ref="K203:W203"/>
    <mergeCell ref="A204:X204"/>
    <mergeCell ref="A205:A206"/>
    <mergeCell ref="B205:G206"/>
    <mergeCell ref="H205:H206"/>
    <mergeCell ref="I205:J205"/>
    <mergeCell ref="K205:T205"/>
    <mergeCell ref="U205:V205"/>
    <mergeCell ref="W205:X205"/>
    <mergeCell ref="AF205:AG205"/>
    <mergeCell ref="AH205:AI205"/>
    <mergeCell ref="B207:G207"/>
    <mergeCell ref="B208:G208"/>
    <mergeCell ref="B209:G209"/>
    <mergeCell ref="B210:G210"/>
    <mergeCell ref="B211:G211"/>
    <mergeCell ref="B212:G212"/>
    <mergeCell ref="B213:G213"/>
    <mergeCell ref="B214:G214"/>
    <mergeCell ref="B215:G215"/>
    <mergeCell ref="B217:G217"/>
    <mergeCell ref="B218:D220"/>
    <mergeCell ref="F219:G219"/>
    <mergeCell ref="I219:J219"/>
    <mergeCell ref="K219:T219"/>
    <mergeCell ref="U219:V219"/>
    <mergeCell ref="W219:X219"/>
    <mergeCell ref="AF219:AG219"/>
    <mergeCell ref="AH219:AI219"/>
    <mergeCell ref="F220:G220"/>
    <mergeCell ref="I220:J220"/>
    <mergeCell ref="K220:T220"/>
    <mergeCell ref="U220:V220"/>
    <mergeCell ref="W220:X220"/>
    <mergeCell ref="AF220:AG220"/>
    <mergeCell ref="AH220:AI220"/>
    <mergeCell ref="A222:X222"/>
    <mergeCell ref="A223:A224"/>
    <mergeCell ref="B223:G224"/>
    <mergeCell ref="H223:H224"/>
    <mergeCell ref="I223:J223"/>
    <mergeCell ref="K223:T223"/>
    <mergeCell ref="U223:V223"/>
    <mergeCell ref="A236:F236"/>
    <mergeCell ref="A237:F237"/>
    <mergeCell ref="E251:U251"/>
    <mergeCell ref="A253:G253"/>
    <mergeCell ref="H255:I255"/>
    <mergeCell ref="E257:U257"/>
    <mergeCell ref="A259:G259"/>
    <mergeCell ref="H261:I261"/>
    <mergeCell ref="E263:U263"/>
    <mergeCell ref="A265:G265"/>
  </mergeCells>
  <conditionalFormatting sqref="J207:J217 T207:T217 V207:V217 X207:AA217">
    <cfRule type="cellIs" priority="2" operator="equal" aboveAverage="0" equalAverage="0" bottom="0" percent="0" rank="0" text="" dxfId="1">
      <formula>0</formula>
    </cfRule>
  </conditionalFormatting>
  <printOptions headings="false" gridLines="false" gridLinesSet="true" horizontalCentered="false" verticalCentered="false"/>
  <pageMargins left="0.236111111111111" right="0.236111111111111" top="0.747916666666667" bottom="0.747916666666667" header="0.511811023622047" footer="0.511811023622047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K285"/>
  <sheetViews>
    <sheetView showFormulas="false" showGridLines="true" showRowColHeaders="true" showZeros="true" rightToLeft="false" tabSelected="false" showOutlineSymbols="true" defaultGridColor="true" view="normal" topLeftCell="A151" colorId="64" zoomScale="110" zoomScaleNormal="110" zoomScalePageLayoutView="100" workbookViewId="0">
      <selection pane="topLeft" activeCell="H167" activeCellId="0" sqref="H167"/>
    </sheetView>
  </sheetViews>
  <sheetFormatPr defaultColWidth="11.41796875" defaultRowHeight="12.75" zeroHeight="false" outlineLevelRow="0" outlineLevelCol="0"/>
  <cols>
    <col collapsed="false" customWidth="true" hidden="false" outlineLevel="0" max="1" min="1" style="1" width="6.69"/>
    <col collapsed="false" customWidth="true" hidden="false" outlineLevel="0" max="2" min="2" style="1" width="12.4"/>
    <col collapsed="false" customWidth="true" hidden="false" outlineLevel="0" max="3" min="3" style="2" width="9.13"/>
    <col collapsed="false" customWidth="true" hidden="false" outlineLevel="0" max="4" min="4" style="2" width="9.4"/>
    <col collapsed="false" customWidth="true" hidden="false" outlineLevel="0" max="7" min="5" style="2" width="9.13"/>
    <col collapsed="false" customWidth="true" hidden="false" outlineLevel="0" max="8" min="8" style="2" width="8.13"/>
    <col collapsed="false" customWidth="true" hidden="false" outlineLevel="0" max="9" min="9" style="2" width="7.41"/>
    <col collapsed="false" customWidth="true" hidden="false" outlineLevel="0" max="10" min="10" style="3" width="8.69"/>
    <col collapsed="false" customWidth="true" hidden="false" outlineLevel="0" max="11" min="11" style="4" width="5.84"/>
    <col collapsed="false" customWidth="true" hidden="true" outlineLevel="0" max="16" min="12" style="5" width="7.55"/>
    <col collapsed="false" customWidth="true" hidden="true" outlineLevel="0" max="17" min="17" style="6" width="7.55"/>
    <col collapsed="false" customWidth="true" hidden="true" outlineLevel="0" max="19" min="18" style="7" width="7.55"/>
    <col collapsed="false" customWidth="true" hidden="false" outlineLevel="0" max="20" min="20" style="2" width="9.13"/>
    <col collapsed="false" customWidth="true" hidden="false" outlineLevel="0" max="21" min="21" style="2" width="13.4"/>
    <col collapsed="false" customWidth="true" hidden="false" outlineLevel="0" max="22" min="22" style="2" width="9.13"/>
    <col collapsed="false" customWidth="true" hidden="false" outlineLevel="0" max="23" min="23" style="2" width="13.27"/>
    <col collapsed="false" customWidth="true" hidden="false" outlineLevel="0" max="28" min="24" style="2" width="13.12"/>
    <col collapsed="false" customWidth="true" hidden="false" outlineLevel="0" max="29" min="29" style="8" width="11.27"/>
    <col collapsed="false" customWidth="true" hidden="false" outlineLevel="0" max="30" min="30" style="8" width="11.69"/>
    <col collapsed="false" customWidth="true" hidden="false" outlineLevel="0" max="32" min="31" style="8" width="9.13"/>
    <col collapsed="false" customWidth="true" hidden="false" outlineLevel="0" max="33" min="33" style="9" width="9.13"/>
    <col collapsed="false" customWidth="true" hidden="false" outlineLevel="0" max="34" min="34" style="2" width="9.13"/>
    <col collapsed="false" customWidth="true" hidden="false" outlineLevel="0" max="35" min="35" style="9" width="12.69"/>
    <col collapsed="false" customWidth="false" hidden="false" outlineLevel="0" max="257" min="36" style="2" width="11.4"/>
  </cols>
  <sheetData>
    <row r="1" customFormat="false" ht="12.75" hidden="false" customHeight="false" outlineLevel="0" collapsed="false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1"/>
      <c r="Z1" s="11"/>
      <c r="AA1" s="11"/>
      <c r="AB1" s="11"/>
    </row>
    <row r="2" customFormat="false" ht="12.75" hidden="false" customHeight="fals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1"/>
      <c r="Z2" s="11"/>
      <c r="AA2" s="11"/>
      <c r="AB2" s="11"/>
    </row>
    <row r="3" customFormat="false" ht="12.75" hidden="false" customHeight="false" outlineLevel="0" collapsed="false">
      <c r="A3" s="12" t="s">
        <v>0</v>
      </c>
      <c r="B3" s="12"/>
      <c r="C3" s="12"/>
      <c r="D3" s="12"/>
      <c r="E3" s="12"/>
      <c r="F3" s="12"/>
      <c r="G3" s="13"/>
      <c r="H3" s="14"/>
      <c r="I3" s="15"/>
      <c r="J3" s="16"/>
      <c r="K3" s="17" t="s">
        <v>1</v>
      </c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8"/>
      <c r="Z3" s="18"/>
      <c r="AA3" s="18"/>
      <c r="AB3" s="18"/>
    </row>
    <row r="4" customFormat="false" ht="12.75" hidden="false" customHeight="false" outlineLevel="0" collapsed="false">
      <c r="A4" s="19" t="s">
        <v>2</v>
      </c>
      <c r="B4" s="19"/>
      <c r="C4" s="19"/>
      <c r="D4" s="19"/>
      <c r="E4" s="19"/>
      <c r="F4" s="19"/>
      <c r="G4" s="19"/>
      <c r="H4" s="14"/>
      <c r="I4" s="15"/>
      <c r="J4" s="16"/>
      <c r="K4" s="20" t="s">
        <v>3</v>
      </c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1"/>
      <c r="Z4" s="21"/>
      <c r="AA4" s="21"/>
      <c r="AB4" s="21"/>
      <c r="AG4" s="22"/>
      <c r="AH4" s="23"/>
    </row>
    <row r="5" customFormat="false" ht="13.5" hidden="false" customHeight="false" outlineLevel="0" collapsed="false">
      <c r="A5" s="24"/>
      <c r="B5" s="25"/>
      <c r="C5" s="26"/>
      <c r="D5" s="27" t="s">
        <v>4</v>
      </c>
      <c r="E5" s="28" t="s">
        <v>5</v>
      </c>
      <c r="F5" s="29"/>
      <c r="G5" s="27"/>
      <c r="H5" s="28"/>
      <c r="I5" s="30"/>
      <c r="J5" s="31"/>
      <c r="K5" s="32"/>
      <c r="L5" s="33"/>
      <c r="M5" s="33"/>
      <c r="N5" s="33"/>
      <c r="O5" s="33"/>
      <c r="P5" s="34"/>
      <c r="Q5" s="29"/>
      <c r="R5" s="35"/>
      <c r="S5" s="27" t="s">
        <v>6</v>
      </c>
      <c r="T5" s="30"/>
      <c r="U5" s="30"/>
      <c r="V5" s="27" t="s">
        <v>7</v>
      </c>
      <c r="W5" s="36" t="s">
        <v>8</v>
      </c>
      <c r="X5" s="36"/>
      <c r="Y5" s="37"/>
      <c r="Z5" s="37"/>
      <c r="AA5" s="37"/>
      <c r="AB5" s="37"/>
      <c r="AG5" s="22"/>
      <c r="AH5" s="23"/>
    </row>
    <row r="6" customFormat="false" ht="5.1" hidden="false" customHeight="true" outlineLevel="0" collapsed="false">
      <c r="A6" s="38"/>
      <c r="B6" s="39"/>
      <c r="C6" s="15"/>
      <c r="D6" s="13"/>
      <c r="E6" s="40"/>
      <c r="F6" s="15"/>
      <c r="G6" s="15"/>
      <c r="H6" s="15"/>
      <c r="I6" s="15"/>
      <c r="J6" s="16"/>
      <c r="K6" s="41"/>
      <c r="L6" s="42"/>
      <c r="M6" s="42"/>
      <c r="N6" s="42"/>
      <c r="O6" s="42"/>
      <c r="P6" s="42"/>
      <c r="Q6" s="43"/>
      <c r="R6" s="44"/>
      <c r="S6" s="45"/>
      <c r="T6" s="15"/>
      <c r="U6" s="15"/>
      <c r="V6" s="46"/>
      <c r="W6" s="47"/>
      <c r="X6" s="48"/>
      <c r="Y6" s="37"/>
      <c r="Z6" s="37"/>
      <c r="AA6" s="37"/>
      <c r="AB6" s="37"/>
      <c r="AG6" s="22"/>
      <c r="AH6" s="23"/>
    </row>
    <row r="7" customFormat="false" ht="12.75" hidden="false" customHeight="false" outlineLevel="0" collapsed="false">
      <c r="A7" s="49" t="s">
        <v>9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  <c r="Z7" s="50"/>
      <c r="AA7" s="50"/>
      <c r="AB7" s="50"/>
      <c r="AC7" s="51"/>
      <c r="AD7" s="51"/>
      <c r="AE7" s="51"/>
      <c r="AF7" s="51"/>
      <c r="AG7" s="22"/>
      <c r="AH7" s="23"/>
    </row>
    <row r="8" customFormat="false" ht="12.75" hidden="false" customHeight="false" outlineLevel="0" collapsed="false">
      <c r="A8" s="52" t="s">
        <v>10</v>
      </c>
      <c r="B8" s="52"/>
      <c r="C8" s="52"/>
      <c r="D8" s="52"/>
      <c r="E8" s="53" t="s">
        <v>11</v>
      </c>
      <c r="F8" s="53"/>
      <c r="G8" s="53"/>
      <c r="H8" s="53"/>
      <c r="I8" s="53"/>
      <c r="J8" s="54"/>
      <c r="K8" s="55"/>
      <c r="L8" s="54"/>
      <c r="M8" s="54"/>
      <c r="N8" s="54"/>
      <c r="O8" s="54"/>
      <c r="P8" s="56"/>
      <c r="Q8" s="53"/>
      <c r="R8" s="57"/>
      <c r="S8" s="53"/>
      <c r="T8" s="53"/>
      <c r="U8" s="15"/>
      <c r="V8" s="13" t="s">
        <v>12</v>
      </c>
      <c r="W8" s="53" t="s">
        <v>13</v>
      </c>
      <c r="X8" s="58"/>
      <c r="Y8" s="15"/>
      <c r="Z8" s="15"/>
      <c r="AA8" s="15"/>
      <c r="AB8" s="15"/>
      <c r="AC8" s="51"/>
      <c r="AD8" s="51"/>
      <c r="AE8" s="51"/>
      <c r="AF8" s="51"/>
      <c r="AG8" s="22"/>
      <c r="AH8" s="23"/>
    </row>
    <row r="9" customFormat="false" ht="12.75" hidden="false" customHeight="false" outlineLevel="0" collapsed="false">
      <c r="A9" s="38"/>
      <c r="B9" s="39"/>
      <c r="C9" s="59"/>
      <c r="D9" s="13" t="s">
        <v>14</v>
      </c>
      <c r="E9" s="53" t="s">
        <v>15</v>
      </c>
      <c r="F9" s="53"/>
      <c r="G9" s="53"/>
      <c r="H9" s="15"/>
      <c r="I9" s="15"/>
      <c r="J9" s="16"/>
      <c r="K9" s="41"/>
      <c r="L9" s="54"/>
      <c r="M9" s="54"/>
      <c r="N9" s="54"/>
      <c r="O9" s="54"/>
      <c r="P9" s="56"/>
      <c r="Q9" s="53"/>
      <c r="R9" s="57"/>
      <c r="S9" s="13" t="s">
        <v>6</v>
      </c>
      <c r="T9" s="15"/>
      <c r="U9" s="15"/>
      <c r="V9" s="13" t="s">
        <v>6</v>
      </c>
      <c r="W9" s="60" t="s">
        <v>16</v>
      </c>
      <c r="X9" s="60"/>
      <c r="Y9" s="37"/>
      <c r="Z9" s="37"/>
      <c r="AA9" s="37"/>
      <c r="AB9" s="37"/>
      <c r="AC9" s="51"/>
      <c r="AD9" s="51"/>
      <c r="AE9" s="51"/>
      <c r="AF9" s="51"/>
      <c r="AG9" s="22"/>
      <c r="AH9" s="23"/>
    </row>
    <row r="10" customFormat="false" ht="12.75" hidden="false" customHeight="false" outlineLevel="0" collapsed="false">
      <c r="A10" s="38"/>
      <c r="B10" s="39"/>
      <c r="C10" s="61"/>
      <c r="D10" s="62" t="s">
        <v>17</v>
      </c>
      <c r="E10" s="53" t="s">
        <v>18</v>
      </c>
      <c r="F10" s="53"/>
      <c r="G10" s="53"/>
      <c r="H10" s="53"/>
      <c r="I10" s="53"/>
      <c r="J10" s="54"/>
      <c r="K10" s="55"/>
      <c r="L10" s="54"/>
      <c r="M10" s="54"/>
      <c r="N10" s="54"/>
      <c r="O10" s="54"/>
      <c r="P10" s="56"/>
      <c r="Q10" s="53"/>
      <c r="R10" s="57"/>
      <c r="S10" s="53"/>
      <c r="T10" s="53"/>
      <c r="U10" s="53"/>
      <c r="V10" s="53"/>
      <c r="W10" s="15"/>
      <c r="X10" s="58"/>
      <c r="Y10" s="15"/>
      <c r="Z10" s="15"/>
      <c r="AA10" s="15"/>
      <c r="AB10" s="15"/>
      <c r="AC10" s="51"/>
      <c r="AD10" s="51"/>
      <c r="AE10" s="51"/>
      <c r="AF10" s="51"/>
      <c r="AG10" s="22"/>
      <c r="AH10" s="23"/>
    </row>
    <row r="11" customFormat="false" ht="12.75" hidden="false" customHeight="false" outlineLevel="0" collapsed="false">
      <c r="A11" s="38"/>
      <c r="B11" s="39"/>
      <c r="C11" s="61"/>
      <c r="D11" s="62"/>
      <c r="E11" s="53" t="s">
        <v>19</v>
      </c>
      <c r="F11" s="53"/>
      <c r="G11" s="53"/>
      <c r="H11" s="53"/>
      <c r="I11" s="53"/>
      <c r="J11" s="54"/>
      <c r="K11" s="55"/>
      <c r="L11" s="54"/>
      <c r="M11" s="54"/>
      <c r="N11" s="54"/>
      <c r="O11" s="54"/>
      <c r="P11" s="56"/>
      <c r="Q11" s="53"/>
      <c r="R11" s="57"/>
      <c r="S11" s="53"/>
      <c r="T11" s="53"/>
      <c r="U11" s="53"/>
      <c r="V11" s="53"/>
      <c r="W11" s="15"/>
      <c r="X11" s="58"/>
      <c r="Y11" s="15"/>
      <c r="Z11" s="15"/>
      <c r="AA11" s="15"/>
      <c r="AB11" s="15"/>
      <c r="AC11" s="51"/>
      <c r="AD11" s="51"/>
      <c r="AE11" s="51"/>
      <c r="AF11" s="51"/>
      <c r="AG11" s="22"/>
      <c r="AH11" s="23"/>
    </row>
    <row r="12" customFormat="false" ht="13.5" hidden="false" customHeight="false" outlineLevel="0" collapsed="false">
      <c r="A12" s="24"/>
      <c r="B12" s="25"/>
      <c r="C12" s="26"/>
      <c r="D12" s="27" t="s">
        <v>20</v>
      </c>
      <c r="E12" s="29" t="s">
        <v>21</v>
      </c>
      <c r="F12" s="29"/>
      <c r="G12" s="29"/>
      <c r="H12" s="30"/>
      <c r="I12" s="30"/>
      <c r="J12" s="31"/>
      <c r="K12" s="32"/>
      <c r="L12" s="33"/>
      <c r="M12" s="33"/>
      <c r="N12" s="33"/>
      <c r="O12" s="33"/>
      <c r="P12" s="34"/>
      <c r="Q12" s="29"/>
      <c r="R12" s="35"/>
      <c r="S12" s="27" t="s">
        <v>6</v>
      </c>
      <c r="T12" s="30"/>
      <c r="U12" s="30"/>
      <c r="V12" s="27" t="s">
        <v>22</v>
      </c>
      <c r="W12" s="36" t="s">
        <v>23</v>
      </c>
      <c r="X12" s="36"/>
      <c r="Y12" s="37"/>
      <c r="Z12" s="37"/>
      <c r="AA12" s="37"/>
      <c r="AB12" s="37"/>
      <c r="AC12" s="51"/>
      <c r="AD12" s="51"/>
      <c r="AE12" s="51"/>
      <c r="AF12" s="51"/>
      <c r="AG12" s="22"/>
      <c r="AH12" s="23"/>
    </row>
    <row r="13" customFormat="false" ht="5.1" hidden="false" customHeight="true" outlineLevel="0" collapsed="false">
      <c r="A13" s="38"/>
      <c r="B13" s="39"/>
      <c r="C13" s="15"/>
      <c r="D13" s="13"/>
      <c r="E13" s="40"/>
      <c r="F13" s="15"/>
      <c r="G13" s="15"/>
      <c r="H13" s="15"/>
      <c r="I13" s="15"/>
      <c r="J13" s="16"/>
      <c r="K13" s="41"/>
      <c r="L13" s="42"/>
      <c r="M13" s="42"/>
      <c r="N13" s="42"/>
      <c r="O13" s="42"/>
      <c r="P13" s="42"/>
      <c r="Q13" s="43"/>
      <c r="R13" s="44"/>
      <c r="S13" s="45"/>
      <c r="T13" s="15"/>
      <c r="U13" s="15"/>
      <c r="V13" s="46"/>
      <c r="W13" s="47"/>
      <c r="X13" s="48"/>
      <c r="Y13" s="37"/>
      <c r="Z13" s="37"/>
      <c r="AA13" s="37"/>
      <c r="AB13" s="37"/>
      <c r="AC13" s="51"/>
      <c r="AD13" s="51"/>
      <c r="AE13" s="51"/>
      <c r="AF13" s="51"/>
      <c r="AG13" s="22"/>
      <c r="AH13" s="23"/>
    </row>
    <row r="14" customFormat="false" ht="12.75" hidden="false" customHeight="false" outlineLevel="0" collapsed="false">
      <c r="A14" s="49" t="s">
        <v>24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50"/>
      <c r="Z14" s="50"/>
      <c r="AA14" s="50"/>
      <c r="AB14" s="50"/>
      <c r="AC14" s="51"/>
      <c r="AD14" s="51"/>
      <c r="AE14" s="51"/>
      <c r="AF14" s="51"/>
      <c r="AG14" s="22"/>
      <c r="AH14" s="23"/>
    </row>
    <row r="15" customFormat="false" ht="13.5" hidden="false" customHeight="false" outlineLevel="0" collapsed="false">
      <c r="A15" s="24"/>
      <c r="B15" s="25"/>
      <c r="C15" s="30"/>
      <c r="D15" s="27" t="s">
        <v>25</v>
      </c>
      <c r="E15" s="63" t="s">
        <v>26</v>
      </c>
      <c r="F15" s="30"/>
      <c r="G15" s="30"/>
      <c r="H15" s="30"/>
      <c r="I15" s="30"/>
      <c r="J15" s="31"/>
      <c r="K15" s="32"/>
      <c r="L15" s="64"/>
      <c r="M15" s="64"/>
      <c r="N15" s="64"/>
      <c r="O15" s="64"/>
      <c r="P15" s="64"/>
      <c r="Q15" s="65"/>
      <c r="R15" s="66" t="s">
        <v>27</v>
      </c>
      <c r="S15" s="67" t="n">
        <v>1</v>
      </c>
      <c r="T15" s="30"/>
      <c r="U15" s="30"/>
      <c r="V15" s="68"/>
      <c r="W15" s="69"/>
      <c r="X15" s="70"/>
      <c r="Y15" s="71"/>
      <c r="Z15" s="71"/>
      <c r="AA15" s="71"/>
      <c r="AB15" s="71"/>
      <c r="AC15" s="51"/>
      <c r="AD15" s="51"/>
      <c r="AE15" s="51"/>
      <c r="AF15" s="51"/>
      <c r="AG15" s="22"/>
      <c r="AH15" s="23"/>
    </row>
    <row r="16" customFormat="false" ht="5.1" hidden="false" customHeight="true" outlineLevel="0" collapsed="false">
      <c r="A16" s="38"/>
      <c r="B16" s="39"/>
      <c r="C16" s="15"/>
      <c r="D16" s="13"/>
      <c r="E16" s="40"/>
      <c r="F16" s="15"/>
      <c r="G16" s="15"/>
      <c r="H16" s="15"/>
      <c r="I16" s="15"/>
      <c r="J16" s="16"/>
      <c r="K16" s="41"/>
      <c r="L16" s="42"/>
      <c r="M16" s="42"/>
      <c r="N16" s="42"/>
      <c r="O16" s="42"/>
      <c r="P16" s="42"/>
      <c r="Q16" s="43"/>
      <c r="R16" s="44"/>
      <c r="S16" s="45"/>
      <c r="T16" s="15"/>
      <c r="U16" s="15"/>
      <c r="V16" s="46"/>
      <c r="W16" s="47"/>
      <c r="X16" s="48"/>
      <c r="Y16" s="37"/>
      <c r="Z16" s="37"/>
      <c r="AA16" s="37"/>
      <c r="AB16" s="37"/>
      <c r="AC16" s="51"/>
      <c r="AD16" s="51"/>
      <c r="AE16" s="51"/>
      <c r="AF16" s="51"/>
      <c r="AG16" s="22"/>
      <c r="AH16" s="23"/>
    </row>
    <row r="17" customFormat="false" ht="12.75" hidden="false" customHeight="false" outlineLevel="0" collapsed="false">
      <c r="A17" s="49" t="s">
        <v>28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50"/>
      <c r="Z17" s="50"/>
      <c r="AA17" s="50"/>
      <c r="AB17" s="50"/>
      <c r="AC17" s="51"/>
      <c r="AD17" s="51"/>
      <c r="AE17" s="51"/>
      <c r="AF17" s="51"/>
      <c r="AG17" s="22"/>
      <c r="AH17" s="23"/>
    </row>
    <row r="18" customFormat="false" ht="12.75" hidden="false" customHeight="false" outlineLevel="0" collapsed="false">
      <c r="A18" s="38"/>
      <c r="B18" s="39"/>
      <c r="C18" s="15"/>
      <c r="D18" s="13" t="s">
        <v>29</v>
      </c>
      <c r="E18" s="40" t="s">
        <v>30</v>
      </c>
      <c r="F18" s="40"/>
      <c r="G18" s="40"/>
      <c r="H18" s="59"/>
      <c r="I18" s="40"/>
      <c r="J18" s="16"/>
      <c r="K18" s="41"/>
      <c r="L18" s="42"/>
      <c r="M18" s="72"/>
      <c r="N18" s="42"/>
      <c r="O18" s="42"/>
      <c r="P18" s="72"/>
      <c r="Q18" s="43"/>
      <c r="R18" s="45"/>
      <c r="S18" s="45"/>
      <c r="T18" s="59" t="s">
        <v>31</v>
      </c>
      <c r="U18" s="59"/>
      <c r="V18" s="59"/>
      <c r="W18" s="53" t="s">
        <v>32</v>
      </c>
      <c r="X18" s="58"/>
      <c r="Y18" s="15"/>
      <c r="Z18" s="15"/>
      <c r="AA18" s="15"/>
      <c r="AB18" s="15"/>
      <c r="AC18" s="51"/>
      <c r="AD18" s="51"/>
      <c r="AE18" s="51"/>
      <c r="AF18" s="51"/>
      <c r="AG18" s="22"/>
      <c r="AH18" s="23"/>
    </row>
    <row r="19" customFormat="false" ht="12.75" hidden="false" customHeight="false" outlineLevel="0" collapsed="false">
      <c r="A19" s="38"/>
      <c r="B19" s="39"/>
      <c r="C19" s="59"/>
      <c r="D19" s="13" t="s">
        <v>33</v>
      </c>
      <c r="E19" s="73" t="s">
        <v>34</v>
      </c>
      <c r="F19" s="73"/>
      <c r="G19" s="53"/>
      <c r="H19" s="15"/>
      <c r="I19" s="15"/>
      <c r="J19" s="16"/>
      <c r="K19" s="41"/>
      <c r="L19" s="54"/>
      <c r="M19" s="54"/>
      <c r="N19" s="54"/>
      <c r="O19" s="54"/>
      <c r="P19" s="56"/>
      <c r="Q19" s="53"/>
      <c r="R19" s="57"/>
      <c r="S19" s="13" t="s">
        <v>6</v>
      </c>
      <c r="T19" s="59" t="s">
        <v>35</v>
      </c>
      <c r="U19" s="59"/>
      <c r="V19" s="59"/>
      <c r="W19" s="60" t="s">
        <v>36</v>
      </c>
      <c r="X19" s="60"/>
      <c r="Y19" s="37"/>
      <c r="Z19" s="37"/>
      <c r="AA19" s="37"/>
      <c r="AB19" s="37"/>
      <c r="AC19" s="51"/>
      <c r="AD19" s="51"/>
      <c r="AE19" s="51"/>
      <c r="AF19" s="51"/>
      <c r="AG19" s="22"/>
      <c r="AH19" s="23"/>
    </row>
    <row r="20" customFormat="false" ht="12.75" hidden="false" customHeight="false" outlineLevel="0" collapsed="false">
      <c r="A20" s="38"/>
      <c r="B20" s="39"/>
      <c r="C20" s="61"/>
      <c r="D20" s="62" t="s">
        <v>37</v>
      </c>
      <c r="E20" s="73" t="s">
        <v>38</v>
      </c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53"/>
      <c r="V20" s="53"/>
      <c r="W20" s="15"/>
      <c r="X20" s="58"/>
      <c r="Y20" s="15"/>
      <c r="Z20" s="15"/>
      <c r="AA20" s="15"/>
      <c r="AB20" s="15"/>
      <c r="AC20" s="51"/>
      <c r="AD20" s="51"/>
      <c r="AE20" s="51"/>
      <c r="AF20" s="51"/>
      <c r="AG20" s="22"/>
      <c r="AH20" s="23"/>
    </row>
    <row r="21" customFormat="false" ht="13.5" hidden="false" customHeight="false" outlineLevel="0" collapsed="false">
      <c r="A21" s="24"/>
      <c r="B21" s="25"/>
      <c r="C21" s="74"/>
      <c r="D21" s="75"/>
      <c r="E21" s="63"/>
      <c r="F21" s="29"/>
      <c r="G21" s="29"/>
      <c r="H21" s="29"/>
      <c r="I21" s="29"/>
      <c r="J21" s="33"/>
      <c r="K21" s="76"/>
      <c r="L21" s="33"/>
      <c r="M21" s="33"/>
      <c r="N21" s="33"/>
      <c r="O21" s="33"/>
      <c r="P21" s="34"/>
      <c r="Q21" s="29"/>
      <c r="R21" s="35"/>
      <c r="S21" s="29"/>
      <c r="T21" s="29"/>
      <c r="U21" s="29"/>
      <c r="V21" s="29"/>
      <c r="W21" s="30"/>
      <c r="X21" s="77"/>
      <c r="Y21" s="15"/>
      <c r="Z21" s="15"/>
      <c r="AA21" s="15"/>
      <c r="AB21" s="15"/>
      <c r="AC21" s="51"/>
      <c r="AD21" s="51"/>
      <c r="AE21" s="51"/>
      <c r="AF21" s="51"/>
      <c r="AG21" s="22"/>
      <c r="AH21" s="23"/>
    </row>
    <row r="22" customFormat="false" ht="5.1" hidden="false" customHeight="true" outlineLevel="0" collapsed="false">
      <c r="A22" s="38"/>
      <c r="B22" s="39"/>
      <c r="C22" s="15"/>
      <c r="D22" s="13"/>
      <c r="E22" s="40"/>
      <c r="F22" s="15"/>
      <c r="G22" s="15"/>
      <c r="H22" s="15"/>
      <c r="I22" s="15"/>
      <c r="J22" s="16"/>
      <c r="K22" s="41"/>
      <c r="L22" s="42"/>
      <c r="M22" s="42"/>
      <c r="N22" s="42"/>
      <c r="O22" s="42"/>
      <c r="P22" s="42"/>
      <c r="Q22" s="43"/>
      <c r="R22" s="44"/>
      <c r="S22" s="45"/>
      <c r="T22" s="15"/>
      <c r="U22" s="15"/>
      <c r="V22" s="46"/>
      <c r="W22" s="47"/>
      <c r="X22" s="48"/>
      <c r="Y22" s="37"/>
      <c r="Z22" s="37"/>
      <c r="AA22" s="37"/>
      <c r="AB22" s="37"/>
      <c r="AC22" s="51"/>
      <c r="AD22" s="51"/>
      <c r="AE22" s="51"/>
      <c r="AF22" s="51"/>
      <c r="AG22" s="22"/>
      <c r="AH22" s="23"/>
    </row>
    <row r="23" customFormat="false" ht="12.75" hidden="false" customHeight="false" outlineLevel="0" collapsed="false">
      <c r="A23" s="78" t="s">
        <v>39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9"/>
      <c r="Z23" s="79"/>
      <c r="AA23" s="79"/>
      <c r="AB23" s="79"/>
      <c r="AC23" s="51"/>
      <c r="AD23" s="51"/>
      <c r="AE23" s="51"/>
      <c r="AF23" s="51"/>
      <c r="AG23" s="22"/>
      <c r="AH23" s="23"/>
    </row>
    <row r="24" customFormat="false" ht="12.75" hidden="false" customHeight="false" outlineLevel="0" collapsed="false">
      <c r="A24" s="38"/>
      <c r="B24" s="39"/>
      <c r="C24" s="61"/>
      <c r="D24" s="62" t="s">
        <v>40</v>
      </c>
      <c r="E24" s="80" t="n">
        <f aca="false">$J$202</f>
        <v>0.218073517787698</v>
      </c>
      <c r="F24" s="81" t="s">
        <v>41</v>
      </c>
      <c r="G24" s="82"/>
      <c r="H24" s="82"/>
      <c r="I24" s="62"/>
      <c r="J24" s="83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15"/>
      <c r="V24" s="62" t="s">
        <v>42</v>
      </c>
      <c r="W24" s="53" t="s">
        <v>43</v>
      </c>
      <c r="X24" s="58"/>
      <c r="Y24" s="15"/>
      <c r="Z24" s="15"/>
      <c r="AA24" s="15"/>
      <c r="AB24" s="15"/>
      <c r="AC24" s="51"/>
      <c r="AD24" s="51"/>
      <c r="AE24" s="51"/>
      <c r="AF24" s="51"/>
      <c r="AG24" s="22"/>
      <c r="AH24" s="23"/>
    </row>
    <row r="25" customFormat="false" ht="18" hidden="false" customHeight="false" outlineLevel="0" collapsed="false">
      <c r="A25" s="85" t="s">
        <v>44</v>
      </c>
      <c r="B25" s="86" t="s">
        <v>45</v>
      </c>
      <c r="C25" s="87" t="s">
        <v>46</v>
      </c>
      <c r="D25" s="87"/>
      <c r="E25" s="87"/>
      <c r="F25" s="87"/>
      <c r="G25" s="87"/>
      <c r="H25" s="87"/>
      <c r="I25" s="87"/>
      <c r="J25" s="87" t="s">
        <v>47</v>
      </c>
      <c r="K25" s="87" t="s">
        <v>48</v>
      </c>
      <c r="L25" s="88" t="s">
        <v>49</v>
      </c>
      <c r="M25" s="88" t="s">
        <v>50</v>
      </c>
      <c r="N25" s="88" t="s">
        <v>51</v>
      </c>
      <c r="O25" s="88" t="s">
        <v>52</v>
      </c>
      <c r="P25" s="89" t="s">
        <v>53</v>
      </c>
      <c r="Q25" s="88" t="s">
        <v>54</v>
      </c>
      <c r="R25" s="90" t="s">
        <v>55</v>
      </c>
      <c r="S25" s="90" t="s">
        <v>55</v>
      </c>
      <c r="T25" s="91" t="s">
        <v>49</v>
      </c>
      <c r="U25" s="91" t="s">
        <v>50</v>
      </c>
      <c r="V25" s="91" t="s">
        <v>51</v>
      </c>
      <c r="W25" s="91" t="s">
        <v>52</v>
      </c>
      <c r="X25" s="92" t="s">
        <v>53</v>
      </c>
      <c r="Y25" s="93" t="s">
        <v>56</v>
      </c>
      <c r="Z25" s="93" t="s">
        <v>57</v>
      </c>
      <c r="AA25" s="93"/>
      <c r="AB25" s="94" t="s">
        <v>58</v>
      </c>
      <c r="AC25" s="94" t="s">
        <v>497</v>
      </c>
      <c r="AD25" s="94"/>
      <c r="AE25" s="94"/>
      <c r="AF25" s="94"/>
      <c r="AG25" s="95"/>
      <c r="AH25" s="95"/>
    </row>
    <row r="26" s="108" customFormat="true" ht="12.75" hidden="false" customHeight="false" outlineLevel="0" collapsed="false">
      <c r="A26" s="96" t="s">
        <v>60</v>
      </c>
      <c r="B26" s="97" t="s">
        <v>61</v>
      </c>
      <c r="C26" s="97"/>
      <c r="D26" s="97"/>
      <c r="E26" s="97"/>
      <c r="F26" s="97"/>
      <c r="G26" s="97"/>
      <c r="H26" s="97"/>
      <c r="I26" s="97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9"/>
      <c r="U26" s="100" t="n">
        <v>678.878</v>
      </c>
      <c r="V26" s="99"/>
      <c r="W26" s="100" t="n">
        <f aca="false">SUM(W27:W28)</f>
        <v>1640.619</v>
      </c>
      <c r="X26" s="101" t="n">
        <f aca="false">SUM(X28)</f>
        <v>2319.51</v>
      </c>
      <c r="Y26" s="102"/>
      <c r="Z26" s="102"/>
      <c r="AA26" s="102"/>
      <c r="AB26" s="103"/>
      <c r="AC26" s="103"/>
      <c r="AD26" s="104" t="s">
        <v>62</v>
      </c>
      <c r="AE26" s="103"/>
      <c r="AF26" s="104" t="s">
        <v>63</v>
      </c>
      <c r="AG26" s="105"/>
      <c r="AH26" s="106" t="s">
        <v>64</v>
      </c>
      <c r="AI26" s="107" t="s">
        <v>65</v>
      </c>
    </row>
    <row r="27" s="23" customFormat="true" ht="12.75" hidden="true" customHeight="false" outlineLevel="0" collapsed="false">
      <c r="A27" s="109" t="s">
        <v>66</v>
      </c>
      <c r="B27" s="110" t="s">
        <v>67</v>
      </c>
      <c r="C27" s="111" t="s">
        <v>68</v>
      </c>
      <c r="D27" s="111"/>
      <c r="E27" s="111"/>
      <c r="F27" s="111"/>
      <c r="G27" s="111"/>
      <c r="H27" s="111"/>
      <c r="I27" s="111"/>
      <c r="J27" s="87" t="n">
        <v>0</v>
      </c>
      <c r="K27" s="87" t="s">
        <v>69</v>
      </c>
      <c r="L27" s="112"/>
      <c r="M27" s="112"/>
      <c r="N27" s="112"/>
      <c r="O27" s="112"/>
      <c r="P27" s="113"/>
      <c r="Q27" s="112"/>
      <c r="R27" s="112"/>
      <c r="S27" s="112"/>
      <c r="T27" s="114" t="n">
        <v>262.096</v>
      </c>
      <c r="U27" s="114" t="n">
        <f aca="false">J27*T27</f>
        <v>0</v>
      </c>
      <c r="V27" s="114" t="n">
        <v>33.676</v>
      </c>
      <c r="W27" s="114" t="n">
        <f aca="false">(V27*J27)</f>
        <v>0</v>
      </c>
      <c r="X27" s="115" t="n">
        <f aca="false">ROUND(U27+W27,2)</f>
        <v>0</v>
      </c>
      <c r="Y27" s="116" t="n">
        <v>739.43</v>
      </c>
      <c r="Z27" s="116" t="n">
        <v>739.43</v>
      </c>
      <c r="AA27" s="116"/>
      <c r="AB27" s="94" t="n">
        <f aca="false">IF((Y27=Z27),0,(Y27-Z27))</f>
        <v>0</v>
      </c>
      <c r="AC27" s="94" t="str">
        <f aca="false">IF((X27=AB27),"OK",(X27-AB27))</f>
        <v>OK</v>
      </c>
      <c r="AD27" s="117" t="n">
        <v>269.3</v>
      </c>
      <c r="AE27" s="94"/>
      <c r="AF27" s="117" t="n">
        <v>34.6</v>
      </c>
      <c r="AG27" s="118"/>
      <c r="AH27" s="119" t="n">
        <f aca="false">AF27+AD27</f>
        <v>303.9</v>
      </c>
      <c r="AI27" s="120" t="n">
        <v>303.9</v>
      </c>
    </row>
    <row r="28" s="23" customFormat="true" ht="12.75" hidden="false" customHeight="true" outlineLevel="0" collapsed="false">
      <c r="A28" s="109" t="s">
        <v>70</v>
      </c>
      <c r="B28" s="110" t="s">
        <v>71</v>
      </c>
      <c r="C28" s="121" t="s">
        <v>72</v>
      </c>
      <c r="D28" s="121"/>
      <c r="E28" s="121"/>
      <c r="F28" s="121"/>
      <c r="G28" s="121"/>
      <c r="H28" s="121"/>
      <c r="I28" s="121"/>
      <c r="J28" s="87" t="n">
        <f aca="false">8330-1249.5</f>
        <v>7080.5</v>
      </c>
      <c r="K28" s="87" t="s">
        <v>69</v>
      </c>
      <c r="L28" s="112"/>
      <c r="M28" s="112"/>
      <c r="N28" s="112"/>
      <c r="O28" s="112"/>
      <c r="P28" s="113"/>
      <c r="Q28" s="112"/>
      <c r="R28" s="112"/>
      <c r="S28" s="112"/>
      <c r="T28" s="114" t="n">
        <v>0.0958799519807923</v>
      </c>
      <c r="U28" s="114" t="n">
        <v>678.89</v>
      </c>
      <c r="V28" s="114" t="n">
        <v>0.231709483793517</v>
      </c>
      <c r="W28" s="114" t="n">
        <v>1640.619</v>
      </c>
      <c r="X28" s="115" t="n">
        <f aca="false">ROUND(U28+W28,2)</f>
        <v>2319.51</v>
      </c>
      <c r="Y28" s="116" t="n">
        <v>2728.83</v>
      </c>
      <c r="Z28" s="116" t="n">
        <v>409.32</v>
      </c>
      <c r="AA28" s="116" t="str">
        <f aca="false">IF((X28=AB28),"aaa",0)</f>
        <v>aaa</v>
      </c>
      <c r="AB28" s="94" t="n">
        <f aca="false">IF((Y28=Z28),0,(Y28-Z28))</f>
        <v>2319.51</v>
      </c>
      <c r="AC28" s="94" t="str">
        <f aca="false">IF((X28=AB28),"OK",(X28-AB28))</f>
        <v>OK</v>
      </c>
      <c r="AD28" s="117" t="n">
        <v>0.1</v>
      </c>
      <c r="AE28" s="94"/>
      <c r="AF28" s="117" t="n">
        <v>0.24</v>
      </c>
      <c r="AG28" s="118"/>
      <c r="AH28" s="119" t="n">
        <f aca="false">AF28+AD28</f>
        <v>0.34</v>
      </c>
      <c r="AI28" s="120" t="n">
        <v>0.34</v>
      </c>
    </row>
    <row r="29" s="108" customFormat="true" ht="12.75" hidden="false" customHeight="false" outlineLevel="0" collapsed="false">
      <c r="A29" s="96" t="s">
        <v>73</v>
      </c>
      <c r="B29" s="97" t="s">
        <v>74</v>
      </c>
      <c r="C29" s="97"/>
      <c r="D29" s="97"/>
      <c r="E29" s="97"/>
      <c r="F29" s="97"/>
      <c r="G29" s="97"/>
      <c r="H29" s="97"/>
      <c r="I29" s="97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122"/>
      <c r="U29" s="100" t="n">
        <v>48099.2692058604</v>
      </c>
      <c r="V29" s="122"/>
      <c r="W29" s="100" t="n">
        <v>11871.1861612958</v>
      </c>
      <c r="X29" s="101" t="n">
        <f aca="false">X30+X34</f>
        <v>59970.68</v>
      </c>
      <c r="Y29" s="102"/>
      <c r="Z29" s="102"/>
      <c r="AA29" s="116" t="n">
        <f aca="false">IF((X29=AB29),"aaa",0)</f>
        <v>0</v>
      </c>
      <c r="AB29" s="102"/>
      <c r="AC29" s="123"/>
      <c r="AD29" s="104" t="s">
        <v>62</v>
      </c>
      <c r="AE29" s="103"/>
      <c r="AF29" s="104" t="s">
        <v>63</v>
      </c>
      <c r="AG29" s="105"/>
      <c r="AH29" s="106" t="s">
        <v>64</v>
      </c>
      <c r="AI29" s="107" t="s">
        <v>65</v>
      </c>
    </row>
    <row r="30" s="135" customFormat="true" ht="12.75" hidden="false" customHeight="false" outlineLevel="0" collapsed="false">
      <c r="A30" s="124" t="s">
        <v>75</v>
      </c>
      <c r="B30" s="125" t="s">
        <v>76</v>
      </c>
      <c r="C30" s="125"/>
      <c r="D30" s="125"/>
      <c r="E30" s="125"/>
      <c r="F30" s="125"/>
      <c r="G30" s="125"/>
      <c r="H30" s="125"/>
      <c r="I30" s="125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7"/>
      <c r="U30" s="128" t="n">
        <v>45147.2992058604</v>
      </c>
      <c r="V30" s="127"/>
      <c r="W30" s="128" t="n">
        <v>10440.2561612958</v>
      </c>
      <c r="X30" s="129" t="n">
        <f aca="false">SUM(X31:X33)</f>
        <v>55587.77</v>
      </c>
      <c r="Y30" s="130"/>
      <c r="Z30" s="130"/>
      <c r="AA30" s="116" t="n">
        <f aca="false">IF((X30=AB30),"aaa",0)</f>
        <v>0</v>
      </c>
      <c r="AB30" s="130"/>
      <c r="AC30" s="131"/>
      <c r="AD30" s="132"/>
      <c r="AE30" s="131"/>
      <c r="AF30" s="132"/>
      <c r="AG30" s="133"/>
      <c r="AH30" s="119"/>
      <c r="AI30" s="134"/>
    </row>
    <row r="31" s="23" customFormat="true" ht="12.75" hidden="false" customHeight="true" outlineLevel="0" collapsed="false">
      <c r="A31" s="136" t="s">
        <v>77</v>
      </c>
      <c r="B31" s="137" t="s">
        <v>78</v>
      </c>
      <c r="C31" s="138" t="s">
        <v>79</v>
      </c>
      <c r="D31" s="138"/>
      <c r="E31" s="138"/>
      <c r="F31" s="138"/>
      <c r="G31" s="138"/>
      <c r="H31" s="138"/>
      <c r="I31" s="138"/>
      <c r="J31" s="87" t="n">
        <f aca="false">1120.19+380.82-363.09</f>
        <v>1137.92</v>
      </c>
      <c r="K31" s="139" t="s">
        <v>69</v>
      </c>
      <c r="L31" s="140"/>
      <c r="M31" s="140"/>
      <c r="N31" s="140"/>
      <c r="O31" s="140"/>
      <c r="P31" s="140"/>
      <c r="Q31" s="140"/>
      <c r="R31" s="140"/>
      <c r="S31" s="140"/>
      <c r="T31" s="114" t="n">
        <v>0.894877449184216</v>
      </c>
      <c r="U31" s="114" t="n">
        <v>1018.2989469757</v>
      </c>
      <c r="V31" s="114" t="n">
        <v>0.2956276107421</v>
      </c>
      <c r="W31" s="114" t="n">
        <v>336.400570815651</v>
      </c>
      <c r="X31" s="115" t="n">
        <f aca="false">ROUND(U31+W31,2)</f>
        <v>1354.7</v>
      </c>
      <c r="Y31" s="116" t="n">
        <v>1786.97</v>
      </c>
      <c r="Z31" s="116" t="n">
        <v>432.27</v>
      </c>
      <c r="AA31" s="116" t="str">
        <f aca="false">IF((X31=AB31),"aaa",0)</f>
        <v>aaa</v>
      </c>
      <c r="AB31" s="94" t="n">
        <f aca="false">IF((Y31=Z31),0,(Y31-Z31))</f>
        <v>1354.7</v>
      </c>
      <c r="AC31" s="94" t="str">
        <f aca="false">IF((X31=AB31),"OK",(X31-AB31))</f>
        <v>OK</v>
      </c>
      <c r="AD31" s="141" t="n">
        <f aca="false">0.57+0.35</f>
        <v>0.92</v>
      </c>
      <c r="AE31" s="51"/>
      <c r="AF31" s="141" t="n">
        <v>0.3</v>
      </c>
      <c r="AG31" s="118"/>
      <c r="AH31" s="119" t="n">
        <f aca="false">AF31+AD31</f>
        <v>1.22</v>
      </c>
      <c r="AI31" s="142" t="n">
        <v>1.22</v>
      </c>
    </row>
    <row r="32" s="144" customFormat="true" ht="19.7" hidden="false" customHeight="true" outlineLevel="0" collapsed="false">
      <c r="A32" s="136" t="s">
        <v>80</v>
      </c>
      <c r="B32" s="137" t="s">
        <v>81</v>
      </c>
      <c r="C32" s="138" t="s">
        <v>82</v>
      </c>
      <c r="D32" s="138"/>
      <c r="E32" s="138"/>
      <c r="F32" s="138"/>
      <c r="G32" s="138"/>
      <c r="H32" s="138"/>
      <c r="I32" s="138"/>
      <c r="J32" s="87" t="n">
        <f aca="false">1120.19-363.17</f>
        <v>757.02</v>
      </c>
      <c r="K32" s="139" t="s">
        <v>69</v>
      </c>
      <c r="L32" s="140"/>
      <c r="M32" s="140"/>
      <c r="N32" s="140"/>
      <c r="O32" s="140"/>
      <c r="P32" s="140"/>
      <c r="Q32" s="140"/>
      <c r="R32" s="140"/>
      <c r="S32" s="140"/>
      <c r="T32" s="114" t="n">
        <v>37.5450057579518</v>
      </c>
      <c r="U32" s="114" t="n">
        <f aca="false">42057.55-13635.05</f>
        <v>28422.5</v>
      </c>
      <c r="V32" s="114" t="n">
        <v>8.80497951240415</v>
      </c>
      <c r="W32" s="114" t="n">
        <f aca="false">9863.25-3197.67</f>
        <v>6665.58</v>
      </c>
      <c r="X32" s="115" t="n">
        <f aca="false">ROUND(U32+W32,2)</f>
        <v>35088.08</v>
      </c>
      <c r="Y32" s="116" t="n">
        <v>51920.8</v>
      </c>
      <c r="Z32" s="116" t="n">
        <v>16832.72</v>
      </c>
      <c r="AA32" s="116" t="str">
        <f aca="false">IF((X32=AB32),"aaa",0)</f>
        <v>aaa</v>
      </c>
      <c r="AB32" s="94" t="n">
        <f aca="false">IF((Y32=Z32),0,(Y32-Z32))</f>
        <v>35088.08</v>
      </c>
      <c r="AC32" s="485" t="str">
        <f aca="false">IF((X32=AB32),"OK",(X32-AB32))</f>
        <v>OK</v>
      </c>
      <c r="AD32" s="141" t="n">
        <f aca="false">38.35+0.23</f>
        <v>38.58</v>
      </c>
      <c r="AE32" s="51"/>
      <c r="AF32" s="141" t="n">
        <v>9.05</v>
      </c>
      <c r="AG32" s="118"/>
      <c r="AH32" s="119" t="n">
        <f aca="false">AF32+AD32</f>
        <v>47.63</v>
      </c>
      <c r="AI32" s="120" t="n">
        <v>47.63</v>
      </c>
    </row>
    <row r="33" s="23" customFormat="true" ht="19.7" hidden="false" customHeight="true" outlineLevel="0" collapsed="false">
      <c r="A33" s="136" t="s">
        <v>83</v>
      </c>
      <c r="B33" s="137" t="s">
        <v>84</v>
      </c>
      <c r="C33" s="138" t="s">
        <v>85</v>
      </c>
      <c r="D33" s="138"/>
      <c r="E33" s="138"/>
      <c r="F33" s="138"/>
      <c r="G33" s="138"/>
      <c r="H33" s="138"/>
      <c r="I33" s="138"/>
      <c r="J33" s="87" t="n">
        <v>380.82</v>
      </c>
      <c r="K33" s="145" t="s">
        <v>69</v>
      </c>
      <c r="L33" s="146"/>
      <c r="M33" s="146"/>
      <c r="N33" s="146"/>
      <c r="O33" s="146"/>
      <c r="P33" s="146"/>
      <c r="Q33" s="146"/>
      <c r="R33" s="146"/>
      <c r="S33" s="146"/>
      <c r="T33" s="114" t="n">
        <v>41.2443674176777</v>
      </c>
      <c r="U33" s="114" t="n">
        <v>15706.68</v>
      </c>
      <c r="V33" s="114" t="n">
        <v>9.02870122367523</v>
      </c>
      <c r="W33" s="114" t="n">
        <v>3438.31</v>
      </c>
      <c r="X33" s="115" t="n">
        <f aca="false">ROUND(U33+W33,2)</f>
        <v>19144.99</v>
      </c>
      <c r="Y33" s="116" t="n">
        <v>19144.99</v>
      </c>
      <c r="Z33" s="116" t="n">
        <v>0</v>
      </c>
      <c r="AA33" s="116" t="str">
        <f aca="false">IF((X33=AB33),"aaa",0)</f>
        <v>aaa</v>
      </c>
      <c r="AB33" s="94" t="n">
        <f aca="false">IF((Y33=Z33),0,(Y33-Z33))</f>
        <v>19144.99</v>
      </c>
      <c r="AC33" s="94" t="str">
        <f aca="false">IF((X33=AB33),"OK",(X33-AB33))</f>
        <v>OK</v>
      </c>
      <c r="AD33" s="141" t="n">
        <v>42.38</v>
      </c>
      <c r="AE33" s="51"/>
      <c r="AF33" s="141" t="n">
        <f aca="false">9.05+0.23</f>
        <v>9.28</v>
      </c>
      <c r="AG33" s="118"/>
      <c r="AH33" s="119" t="n">
        <f aca="false">AF33+AD33</f>
        <v>51.66</v>
      </c>
      <c r="AI33" s="120" t="n">
        <v>51.66</v>
      </c>
    </row>
    <row r="34" s="135" customFormat="true" ht="12.75" hidden="false" customHeight="false" outlineLevel="0" collapsed="false">
      <c r="A34" s="124" t="s">
        <v>86</v>
      </c>
      <c r="B34" s="125" t="s">
        <v>87</v>
      </c>
      <c r="C34" s="125"/>
      <c r="D34" s="125"/>
      <c r="E34" s="125"/>
      <c r="F34" s="125"/>
      <c r="G34" s="125"/>
      <c r="H34" s="125"/>
      <c r="I34" s="125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7"/>
      <c r="U34" s="128" t="n">
        <v>2951.97</v>
      </c>
      <c r="V34" s="127"/>
      <c r="W34" s="128" t="n">
        <v>1430.93</v>
      </c>
      <c r="X34" s="129" t="n">
        <f aca="false">SUM(X35:X39)</f>
        <v>4382.91</v>
      </c>
      <c r="Y34" s="130"/>
      <c r="Z34" s="130"/>
      <c r="AA34" s="116" t="n">
        <f aca="false">IF((X34=AB34),"aaa",0)</f>
        <v>0</v>
      </c>
      <c r="AB34" s="94"/>
      <c r="AC34" s="94"/>
      <c r="AD34" s="132"/>
      <c r="AE34" s="131"/>
      <c r="AF34" s="132"/>
      <c r="AG34" s="133"/>
      <c r="AH34" s="119" t="n">
        <f aca="false">AF34+AD34</f>
        <v>0</v>
      </c>
      <c r="AI34" s="147"/>
    </row>
    <row r="35" s="23" customFormat="true" ht="12.75" hidden="false" customHeight="true" outlineLevel="0" collapsed="false">
      <c r="A35" s="136" t="s">
        <v>88</v>
      </c>
      <c r="B35" s="137" t="s">
        <v>89</v>
      </c>
      <c r="C35" s="138" t="s">
        <v>90</v>
      </c>
      <c r="D35" s="138"/>
      <c r="E35" s="138"/>
      <c r="F35" s="138"/>
      <c r="G35" s="138"/>
      <c r="H35" s="138"/>
      <c r="I35" s="138"/>
      <c r="J35" s="87" t="n">
        <v>2.94</v>
      </c>
      <c r="K35" s="145" t="s">
        <v>91</v>
      </c>
      <c r="L35" s="146"/>
      <c r="M35" s="146"/>
      <c r="N35" s="146"/>
      <c r="O35" s="146"/>
      <c r="P35" s="146"/>
      <c r="Q35" s="146"/>
      <c r="R35" s="146"/>
      <c r="S35" s="146"/>
      <c r="T35" s="114" t="n">
        <v>293.08843537415</v>
      </c>
      <c r="U35" s="114" t="n">
        <v>861.68</v>
      </c>
      <c r="V35" s="486" t="n">
        <v>22.56</v>
      </c>
      <c r="W35" s="114" t="n">
        <v>66.31</v>
      </c>
      <c r="X35" s="487" t="n">
        <v>928</v>
      </c>
      <c r="Y35" s="116" t="n">
        <v>928</v>
      </c>
      <c r="Z35" s="116" t="n">
        <v>0</v>
      </c>
      <c r="AA35" s="116" t="str">
        <f aca="false">IF((X35=AB35),"aaa",0)</f>
        <v>aaa</v>
      </c>
      <c r="AB35" s="94" t="n">
        <f aca="false">IF((Y35=Z35),0,(Y35-Z35))</f>
        <v>928</v>
      </c>
      <c r="AC35" s="485" t="str">
        <f aca="false">IF((X35=AB35),"OK",(X35-AB35))</f>
        <v>OK</v>
      </c>
      <c r="AD35" s="150" t="n">
        <f aca="false">300.9+0.14+0.11</f>
        <v>301.15</v>
      </c>
      <c r="AE35" s="51"/>
      <c r="AF35" s="150" t="n">
        <v>23.18</v>
      </c>
      <c r="AG35" s="118"/>
      <c r="AH35" s="119" t="n">
        <f aca="false">AF35+AD35</f>
        <v>324.33</v>
      </c>
      <c r="AI35" s="120" t="n">
        <v>324.33</v>
      </c>
    </row>
    <row r="36" s="23" customFormat="true" ht="19.7" hidden="false" customHeight="true" outlineLevel="0" collapsed="false">
      <c r="A36" s="136" t="s">
        <v>92</v>
      </c>
      <c r="B36" s="137" t="s">
        <v>93</v>
      </c>
      <c r="C36" s="138" t="s">
        <v>94</v>
      </c>
      <c r="D36" s="138"/>
      <c r="E36" s="138"/>
      <c r="F36" s="138"/>
      <c r="G36" s="138"/>
      <c r="H36" s="138"/>
      <c r="I36" s="138"/>
      <c r="J36" s="87" t="n">
        <v>59.38</v>
      </c>
      <c r="K36" s="145" t="s">
        <v>95</v>
      </c>
      <c r="L36" s="146"/>
      <c r="M36" s="146"/>
      <c r="N36" s="146"/>
      <c r="O36" s="146"/>
      <c r="P36" s="146"/>
      <c r="Q36" s="146"/>
      <c r="R36" s="146"/>
      <c r="S36" s="146"/>
      <c r="T36" s="114" t="n">
        <v>5.60895924553722</v>
      </c>
      <c r="U36" s="114" t="n">
        <v>333.06</v>
      </c>
      <c r="V36" s="114" t="n">
        <v>2.54075446278208</v>
      </c>
      <c r="W36" s="114" t="n">
        <v>150.87</v>
      </c>
      <c r="X36" s="487" t="n">
        <v>483.94</v>
      </c>
      <c r="Y36" s="116" t="n">
        <v>483.94</v>
      </c>
      <c r="Z36" s="116" t="n">
        <v>0</v>
      </c>
      <c r="AA36" s="116" t="str">
        <f aca="false">IF((X36=AB36),"aaa",0)</f>
        <v>aaa</v>
      </c>
      <c r="AB36" s="94" t="n">
        <f aca="false">IF((Y36=Z36),0,(Y36-Z36))</f>
        <v>483.94</v>
      </c>
      <c r="AC36" s="485" t="str">
        <f aca="false">IF((X36=AB36),"OK",(X36-AB36))</f>
        <v>OK</v>
      </c>
      <c r="AD36" s="150" t="n">
        <v>5.76</v>
      </c>
      <c r="AE36" s="51"/>
      <c r="AF36" s="150" t="n">
        <v>2.61</v>
      </c>
      <c r="AG36" s="118"/>
      <c r="AH36" s="119" t="n">
        <f aca="false">AF36+AD36</f>
        <v>8.37</v>
      </c>
      <c r="AI36" s="120" t="n">
        <v>8.37</v>
      </c>
    </row>
    <row r="37" s="23" customFormat="true" ht="17.25" hidden="false" customHeight="true" outlineLevel="0" collapsed="false">
      <c r="A37" s="136" t="s">
        <v>96</v>
      </c>
      <c r="B37" s="137" t="s">
        <v>97</v>
      </c>
      <c r="C37" s="138" t="s">
        <v>98</v>
      </c>
      <c r="D37" s="138"/>
      <c r="E37" s="138"/>
      <c r="F37" s="138"/>
      <c r="G37" s="138"/>
      <c r="H37" s="138"/>
      <c r="I37" s="138"/>
      <c r="J37" s="87" t="n">
        <v>160.59</v>
      </c>
      <c r="K37" s="145" t="s">
        <v>95</v>
      </c>
      <c r="L37" s="146"/>
      <c r="M37" s="146"/>
      <c r="N37" s="146"/>
      <c r="O37" s="146"/>
      <c r="P37" s="146"/>
      <c r="Q37" s="146"/>
      <c r="R37" s="146"/>
      <c r="S37" s="146"/>
      <c r="T37" s="114" t="n">
        <v>5.65689021732362</v>
      </c>
      <c r="U37" s="114" t="n">
        <v>908.44</v>
      </c>
      <c r="V37" s="114" t="n">
        <v>3.65944330282085</v>
      </c>
      <c r="W37" s="114" t="n">
        <v>587.67</v>
      </c>
      <c r="X37" s="115" t="n">
        <f aca="false">ROUND(U37+W37,2)</f>
        <v>1496.11</v>
      </c>
      <c r="Y37" s="116" t="n">
        <v>1496.11</v>
      </c>
      <c r="Z37" s="116" t="n">
        <v>0</v>
      </c>
      <c r="AA37" s="116" t="str">
        <f aca="false">IF((X37=AB37),"aaa",0)</f>
        <v>aaa</v>
      </c>
      <c r="AB37" s="94" t="n">
        <f aca="false">IF((Y37=Z37),0,(Y37-Z37))</f>
        <v>1496.11</v>
      </c>
      <c r="AC37" s="94" t="str">
        <f aca="false">IF((X37=AB37),"OK",(X37-AB37))</f>
        <v>OK</v>
      </c>
      <c r="AD37" s="150" t="n">
        <v>5.81</v>
      </c>
      <c r="AE37" s="51"/>
      <c r="AF37" s="150" t="n">
        <v>3.76</v>
      </c>
      <c r="AG37" s="118"/>
      <c r="AH37" s="119" t="n">
        <f aca="false">AF37+AD37</f>
        <v>9.57</v>
      </c>
      <c r="AI37" s="120" t="n">
        <v>9.57</v>
      </c>
    </row>
    <row r="38" s="23" customFormat="true" ht="12.75" hidden="false" customHeight="false" outlineLevel="0" collapsed="false">
      <c r="A38" s="136" t="s">
        <v>99</v>
      </c>
      <c r="B38" s="137" t="s">
        <v>100</v>
      </c>
      <c r="C38" s="137" t="s">
        <v>101</v>
      </c>
      <c r="D38" s="137"/>
      <c r="E38" s="137"/>
      <c r="F38" s="137"/>
      <c r="G38" s="137"/>
      <c r="H38" s="137"/>
      <c r="I38" s="137"/>
      <c r="J38" s="87" t="n">
        <v>24.24</v>
      </c>
      <c r="K38" s="145" t="s">
        <v>69</v>
      </c>
      <c r="L38" s="146"/>
      <c r="M38" s="146"/>
      <c r="N38" s="146"/>
      <c r="O38" s="146"/>
      <c r="P38" s="146"/>
      <c r="Q38" s="146"/>
      <c r="R38" s="146"/>
      <c r="S38" s="146"/>
      <c r="T38" s="114" t="n">
        <v>34.1332508250825</v>
      </c>
      <c r="U38" s="114" t="n">
        <v>827.39</v>
      </c>
      <c r="V38" s="114" t="n">
        <v>23.1072607260726</v>
      </c>
      <c r="W38" s="114" t="n">
        <v>560.12</v>
      </c>
      <c r="X38" s="115" t="n">
        <f aca="false">ROUND(U38+W38,2)</f>
        <v>1387.51</v>
      </c>
      <c r="Y38" s="116" t="n">
        <v>1387.51</v>
      </c>
      <c r="Z38" s="116" t="n">
        <v>0</v>
      </c>
      <c r="AA38" s="116" t="str">
        <f aca="false">IF((X38=AB38),"aaa",0)</f>
        <v>aaa</v>
      </c>
      <c r="AB38" s="94" t="n">
        <f aca="false">IF((Y38=Z38),0,(Y38-Z38))</f>
        <v>1387.51</v>
      </c>
      <c r="AC38" s="94" t="str">
        <f aca="false">IF((X38=AB38),"OK",(X38-AB38))</f>
        <v>OK</v>
      </c>
      <c r="AD38" s="151" t="n">
        <f aca="false">34.94+0.13</f>
        <v>35.07</v>
      </c>
      <c r="AE38" s="51"/>
      <c r="AF38" s="150" t="n">
        <v>23.74</v>
      </c>
      <c r="AG38" s="118"/>
      <c r="AH38" s="119" t="n">
        <f aca="false">AF38+AD38</f>
        <v>58.81</v>
      </c>
      <c r="AI38" s="120" t="n">
        <v>58.81</v>
      </c>
    </row>
    <row r="39" s="23" customFormat="true" ht="12.75" hidden="false" customHeight="false" outlineLevel="0" collapsed="false">
      <c r="A39" s="136" t="s">
        <v>102</v>
      </c>
      <c r="B39" s="111" t="s">
        <v>103</v>
      </c>
      <c r="C39" s="111" t="s">
        <v>104</v>
      </c>
      <c r="D39" s="111"/>
      <c r="E39" s="111"/>
      <c r="F39" s="111"/>
      <c r="G39" s="111"/>
      <c r="H39" s="111"/>
      <c r="I39" s="111"/>
      <c r="J39" s="145" t="n">
        <v>31.51</v>
      </c>
      <c r="K39" s="152" t="s">
        <v>69</v>
      </c>
      <c r="L39" s="151"/>
      <c r="M39" s="151"/>
      <c r="N39" s="151"/>
      <c r="O39" s="151"/>
      <c r="P39" s="153"/>
      <c r="Q39" s="151"/>
      <c r="R39" s="151"/>
      <c r="S39" s="151"/>
      <c r="T39" s="114" t="n">
        <v>0.679149476356712</v>
      </c>
      <c r="U39" s="114" t="n">
        <v>21.4</v>
      </c>
      <c r="V39" s="114" t="n">
        <v>2.09330371310695</v>
      </c>
      <c r="W39" s="114" t="n">
        <v>65.96</v>
      </c>
      <c r="X39" s="115" t="n">
        <v>87.35</v>
      </c>
      <c r="Y39" s="116" t="n">
        <v>87.35</v>
      </c>
      <c r="Z39" s="116" t="n">
        <v>0</v>
      </c>
      <c r="AA39" s="116" t="str">
        <f aca="false">IF((X39=AB39),"aaa",0)</f>
        <v>aaa</v>
      </c>
      <c r="AB39" s="94" t="n">
        <f aca="false">IF((Y39=Z39),0,(Y39-Z39))</f>
        <v>87.35</v>
      </c>
      <c r="AC39" s="94" t="str">
        <f aca="false">IF((X39=AB39),"OK",(X39-AB39))</f>
        <v>OK</v>
      </c>
      <c r="AD39" s="150" t="n">
        <v>0.7</v>
      </c>
      <c r="AE39" s="51"/>
      <c r="AF39" s="151" t="n">
        <v>2.15</v>
      </c>
      <c r="AG39" s="118"/>
      <c r="AH39" s="119" t="n">
        <f aca="false">AF39+AD39</f>
        <v>2.85</v>
      </c>
      <c r="AI39" s="120" t="n">
        <v>2.85</v>
      </c>
    </row>
    <row r="40" s="108" customFormat="true" ht="12.75" hidden="false" customHeight="false" outlineLevel="0" collapsed="false">
      <c r="A40" s="96" t="s">
        <v>105</v>
      </c>
      <c r="B40" s="97" t="s">
        <v>106</v>
      </c>
      <c r="C40" s="97"/>
      <c r="D40" s="97"/>
      <c r="E40" s="97"/>
      <c r="F40" s="97"/>
      <c r="G40" s="97"/>
      <c r="H40" s="97"/>
      <c r="I40" s="97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122"/>
      <c r="U40" s="100" t="n">
        <f aca="false">U41+U44</f>
        <v>10426.28</v>
      </c>
      <c r="V40" s="122"/>
      <c r="W40" s="100" t="n">
        <f aca="false">W41+W44</f>
        <v>6181.79</v>
      </c>
      <c r="X40" s="100" t="n">
        <f aca="false">X41+X44</f>
        <v>16608.08</v>
      </c>
      <c r="Y40" s="102"/>
      <c r="Z40" s="102"/>
      <c r="AA40" s="116" t="n">
        <f aca="false">IF((X40=AB40),"aaa",0)</f>
        <v>0</v>
      </c>
      <c r="AB40" s="102"/>
      <c r="AC40" s="123"/>
      <c r="AD40" s="104" t="s">
        <v>62</v>
      </c>
      <c r="AE40" s="103"/>
      <c r="AF40" s="104" t="s">
        <v>63</v>
      </c>
      <c r="AG40" s="105"/>
      <c r="AH40" s="106" t="s">
        <v>64</v>
      </c>
      <c r="AI40" s="107" t="s">
        <v>65</v>
      </c>
    </row>
    <row r="41" s="135" customFormat="true" ht="12.75" hidden="false" customHeight="false" outlineLevel="0" collapsed="false">
      <c r="A41" s="124" t="s">
        <v>107</v>
      </c>
      <c r="B41" s="125" t="s">
        <v>108</v>
      </c>
      <c r="C41" s="125"/>
      <c r="D41" s="125"/>
      <c r="E41" s="125"/>
      <c r="F41" s="125"/>
      <c r="G41" s="125"/>
      <c r="H41" s="125"/>
      <c r="I41" s="125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7"/>
      <c r="U41" s="128" t="n">
        <f aca="false">SUM(U42:U43)</f>
        <v>0</v>
      </c>
      <c r="V41" s="127"/>
      <c r="W41" s="128" t="n">
        <f aca="false">SUM(W42:W43)</f>
        <v>0</v>
      </c>
      <c r="X41" s="129" t="n">
        <f aca="false">U41+W41</f>
        <v>0</v>
      </c>
      <c r="Y41" s="130"/>
      <c r="Z41" s="130"/>
      <c r="AA41" s="116" t="str">
        <f aca="false">IF((X41=AB41),"aaa",0)</f>
        <v>aaa</v>
      </c>
      <c r="AB41" s="130"/>
      <c r="AC41" s="131"/>
      <c r="AD41" s="132"/>
      <c r="AE41" s="131"/>
      <c r="AF41" s="132"/>
      <c r="AG41" s="133"/>
      <c r="AH41" s="119"/>
      <c r="AI41" s="147"/>
    </row>
    <row r="42" s="23" customFormat="true" ht="12.75" hidden="true" customHeight="true" outlineLevel="0" collapsed="false">
      <c r="A42" s="136" t="s">
        <v>109</v>
      </c>
      <c r="B42" s="137" t="s">
        <v>78</v>
      </c>
      <c r="C42" s="138" t="s">
        <v>79</v>
      </c>
      <c r="D42" s="138"/>
      <c r="E42" s="138"/>
      <c r="F42" s="138"/>
      <c r="G42" s="138"/>
      <c r="H42" s="138"/>
      <c r="I42" s="138"/>
      <c r="J42" s="87" t="n">
        <v>0</v>
      </c>
      <c r="K42" s="139" t="s">
        <v>69</v>
      </c>
      <c r="L42" s="140"/>
      <c r="M42" s="140"/>
      <c r="N42" s="140"/>
      <c r="O42" s="140"/>
      <c r="P42" s="140"/>
      <c r="Q42" s="140"/>
      <c r="R42" s="140"/>
      <c r="S42" s="140"/>
      <c r="T42" s="114" t="n">
        <v>0.894881733253826</v>
      </c>
      <c r="U42" s="114" t="n">
        <f aca="false">J42*T42</f>
        <v>0</v>
      </c>
      <c r="V42" s="114" t="n">
        <v>0.295627111906182</v>
      </c>
      <c r="W42" s="114" t="n">
        <f aca="false">(V42*J42)</f>
        <v>0</v>
      </c>
      <c r="X42" s="115" t="n">
        <f aca="false">ROUND(U42+W42,2)</f>
        <v>0</v>
      </c>
      <c r="Y42" s="116" t="n">
        <v>1197.89</v>
      </c>
      <c r="Z42" s="116" t="n">
        <v>1197.89</v>
      </c>
      <c r="AA42" s="116" t="str">
        <f aca="false">IF((X42=AB42),"aaa",0)</f>
        <v>aaa</v>
      </c>
      <c r="AB42" s="94" t="n">
        <f aca="false">IF((Y42=Z42),0,(Y42-Z42))</f>
        <v>0</v>
      </c>
      <c r="AC42" s="94" t="str">
        <f aca="false">IF((X42=AB42),"OK",(X42-AB42))</f>
        <v>OK</v>
      </c>
      <c r="AD42" s="141" t="n">
        <f aca="false">0.57+0.35</f>
        <v>0.92</v>
      </c>
      <c r="AE42" s="51"/>
      <c r="AF42" s="141" t="n">
        <v>0.3</v>
      </c>
      <c r="AG42" s="118"/>
      <c r="AH42" s="119" t="n">
        <f aca="false">AF42+AD42</f>
        <v>1.22</v>
      </c>
      <c r="AI42" s="120" t="n">
        <v>1.22</v>
      </c>
    </row>
    <row r="43" s="23" customFormat="true" ht="19.7" hidden="true" customHeight="true" outlineLevel="0" collapsed="false">
      <c r="A43" s="136" t="s">
        <v>110</v>
      </c>
      <c r="B43" s="137" t="s">
        <v>84</v>
      </c>
      <c r="C43" s="138" t="s">
        <v>85</v>
      </c>
      <c r="D43" s="138"/>
      <c r="E43" s="138"/>
      <c r="F43" s="138"/>
      <c r="G43" s="138"/>
      <c r="H43" s="138"/>
      <c r="I43" s="138"/>
      <c r="J43" s="87" t="n">
        <v>0</v>
      </c>
      <c r="K43" s="145" t="s">
        <v>69</v>
      </c>
      <c r="L43" s="146"/>
      <c r="M43" s="146"/>
      <c r="N43" s="146"/>
      <c r="O43" s="146"/>
      <c r="P43" s="146"/>
      <c r="Q43" s="146"/>
      <c r="R43" s="146"/>
      <c r="S43" s="146"/>
      <c r="T43" s="114" t="n">
        <v>41.4680982905983</v>
      </c>
      <c r="U43" s="114" t="n">
        <f aca="false">J43*T43</f>
        <v>0</v>
      </c>
      <c r="V43" s="114" t="n">
        <v>8.80497863247863</v>
      </c>
      <c r="W43" s="114" t="n">
        <f aca="false">(V43*J43)</f>
        <v>0</v>
      </c>
      <c r="X43" s="115" t="n">
        <f aca="false">ROUND(U43+W43,2)</f>
        <v>0</v>
      </c>
      <c r="Y43" s="116" t="n">
        <v>47055.6</v>
      </c>
      <c r="Z43" s="116" t="n">
        <v>47055.6</v>
      </c>
      <c r="AA43" s="116" t="str">
        <f aca="false">IF((X43=AB43),"aaa",0)</f>
        <v>aaa</v>
      </c>
      <c r="AB43" s="94" t="n">
        <f aca="false">IF((Y43=Z43),0,(Y43-Z43))</f>
        <v>0</v>
      </c>
      <c r="AC43" s="94" t="str">
        <f aca="false">IF((X43=AB43),"OK",(X43-AB43))</f>
        <v>OK</v>
      </c>
      <c r="AD43" s="150" t="n">
        <f aca="false">42.38+0.23</f>
        <v>42.61</v>
      </c>
      <c r="AE43" s="51"/>
      <c r="AF43" s="150" t="n">
        <v>9.05</v>
      </c>
      <c r="AG43" s="118"/>
      <c r="AH43" s="119" t="n">
        <f aca="false">AF43+AD43</f>
        <v>51.66</v>
      </c>
      <c r="AI43" s="120" t="n">
        <v>51.66</v>
      </c>
    </row>
    <row r="44" s="135" customFormat="true" ht="12.75" hidden="false" customHeight="false" outlineLevel="0" collapsed="false">
      <c r="A44" s="124" t="s">
        <v>111</v>
      </c>
      <c r="B44" s="125" t="s">
        <v>87</v>
      </c>
      <c r="C44" s="125"/>
      <c r="D44" s="125"/>
      <c r="E44" s="125"/>
      <c r="F44" s="125"/>
      <c r="G44" s="125"/>
      <c r="H44" s="125"/>
      <c r="I44" s="125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7"/>
      <c r="U44" s="128" t="n">
        <f aca="false">SUM(U45:U49)</f>
        <v>10426.28</v>
      </c>
      <c r="V44" s="127"/>
      <c r="W44" s="128" t="n">
        <f aca="false">SUM(W45:W49)</f>
        <v>6181.79</v>
      </c>
      <c r="X44" s="128" t="n">
        <f aca="false">SUM(X45:X49)</f>
        <v>16608.08</v>
      </c>
      <c r="Y44" s="130"/>
      <c r="Z44" s="130"/>
      <c r="AA44" s="116" t="n">
        <f aca="false">IF((X44=AB44),"aaa",0)</f>
        <v>0</v>
      </c>
      <c r="AB44" s="130"/>
      <c r="AC44" s="131"/>
      <c r="AD44" s="132"/>
      <c r="AE44" s="131"/>
      <c r="AF44" s="132"/>
      <c r="AG44" s="133"/>
      <c r="AH44" s="119"/>
      <c r="AI44" s="147"/>
    </row>
    <row r="45" s="23" customFormat="true" ht="12.75" hidden="false" customHeight="true" outlineLevel="0" collapsed="false">
      <c r="A45" s="136" t="s">
        <v>112</v>
      </c>
      <c r="B45" s="137" t="s">
        <v>89</v>
      </c>
      <c r="C45" s="138" t="s">
        <v>90</v>
      </c>
      <c r="D45" s="138"/>
      <c r="E45" s="138"/>
      <c r="F45" s="138"/>
      <c r="G45" s="138"/>
      <c r="H45" s="138"/>
      <c r="I45" s="138"/>
      <c r="J45" s="87" t="n">
        <f aca="false">16.84-13.47</f>
        <v>3.37</v>
      </c>
      <c r="K45" s="145" t="s">
        <v>91</v>
      </c>
      <c r="L45" s="146"/>
      <c r="M45" s="146"/>
      <c r="N45" s="146"/>
      <c r="O45" s="146"/>
      <c r="P45" s="146"/>
      <c r="Q45" s="146"/>
      <c r="R45" s="146"/>
      <c r="S45" s="146"/>
      <c r="T45" s="114" t="n">
        <v>293.089073634204</v>
      </c>
      <c r="U45" s="114" t="n">
        <f aca="false">4935.62-3948.5</f>
        <v>987.12</v>
      </c>
      <c r="V45" s="114" t="n">
        <v>22.5558194774347</v>
      </c>
      <c r="W45" s="114" t="n">
        <f aca="false">379.84-303.87</f>
        <v>75.97</v>
      </c>
      <c r="X45" s="115" t="n">
        <f aca="false">ROUND(U45+W45,2)</f>
        <v>1063.09</v>
      </c>
      <c r="Y45" s="116" t="n">
        <v>5315.46</v>
      </c>
      <c r="Z45" s="116" t="n">
        <v>4252.37</v>
      </c>
      <c r="AA45" s="116" t="str">
        <f aca="false">IF((X45=AB45),"aaa",0)</f>
        <v>aaa</v>
      </c>
      <c r="AB45" s="94" t="n">
        <f aca="false">IF((Y45=Z45),0,(Y45-Z45))</f>
        <v>1063.09</v>
      </c>
      <c r="AC45" s="485" t="str">
        <f aca="false">IF((X45=AB45),"OK",(X45-AB45))</f>
        <v>OK</v>
      </c>
      <c r="AD45" s="150" t="n">
        <f aca="false">300.9+0.14+0.11</f>
        <v>301.15</v>
      </c>
      <c r="AE45" s="51"/>
      <c r="AF45" s="150" t="n">
        <v>23.18</v>
      </c>
      <c r="AG45" s="118"/>
      <c r="AH45" s="119" t="n">
        <f aca="false">AF45+AD45</f>
        <v>324.33</v>
      </c>
      <c r="AI45" s="120" t="n">
        <v>324.33</v>
      </c>
    </row>
    <row r="46" s="23" customFormat="true" ht="20.1" hidden="false" customHeight="true" outlineLevel="0" collapsed="false">
      <c r="A46" s="136" t="s">
        <v>113</v>
      </c>
      <c r="B46" s="137" t="s">
        <v>93</v>
      </c>
      <c r="C46" s="138" t="s">
        <v>94</v>
      </c>
      <c r="D46" s="138"/>
      <c r="E46" s="138"/>
      <c r="F46" s="138"/>
      <c r="G46" s="138"/>
      <c r="H46" s="138"/>
      <c r="I46" s="138"/>
      <c r="J46" s="87" t="n">
        <v>687.96</v>
      </c>
      <c r="K46" s="145" t="s">
        <v>95</v>
      </c>
      <c r="L46" s="146"/>
      <c r="M46" s="146"/>
      <c r="N46" s="146"/>
      <c r="O46" s="146"/>
      <c r="P46" s="146"/>
      <c r="Q46" s="146"/>
      <c r="R46" s="146"/>
      <c r="S46" s="146"/>
      <c r="T46" s="114" t="n">
        <v>5.60897435897436</v>
      </c>
      <c r="U46" s="114" t="n">
        <v>3858.75</v>
      </c>
      <c r="V46" s="114" t="n">
        <v>2.54081632653061</v>
      </c>
      <c r="W46" s="114" t="n">
        <v>1747.98</v>
      </c>
      <c r="X46" s="487" t="n">
        <v>5606.74</v>
      </c>
      <c r="Y46" s="116" t="n">
        <v>5606.74</v>
      </c>
      <c r="Z46" s="116" t="n">
        <v>0</v>
      </c>
      <c r="AA46" s="116" t="str">
        <f aca="false">IF((X46=AB46),"aaa",0)</f>
        <v>aaa</v>
      </c>
      <c r="AB46" s="94" t="n">
        <f aca="false">IF((Y46=Z46),0,(Y46-Z46))</f>
        <v>5606.74</v>
      </c>
      <c r="AC46" s="485" t="str">
        <f aca="false">IF((X46=AB46),"OK",(X46-AB46))</f>
        <v>OK</v>
      </c>
      <c r="AD46" s="150" t="n">
        <v>5.76</v>
      </c>
      <c r="AE46" s="51"/>
      <c r="AF46" s="150" t="n">
        <v>2.61</v>
      </c>
      <c r="AG46" s="118"/>
      <c r="AH46" s="119" t="n">
        <f aca="false">AF46+AD46</f>
        <v>8.37</v>
      </c>
      <c r="AI46" s="120" t="n">
        <v>8.37</v>
      </c>
    </row>
    <row r="47" s="23" customFormat="true" ht="17.25" hidden="false" customHeight="true" outlineLevel="0" collapsed="false">
      <c r="A47" s="136" t="s">
        <v>96</v>
      </c>
      <c r="B47" s="137" t="s">
        <v>97</v>
      </c>
      <c r="C47" s="138" t="s">
        <v>98</v>
      </c>
      <c r="D47" s="138"/>
      <c r="E47" s="138"/>
      <c r="F47" s="138"/>
      <c r="G47" s="138"/>
      <c r="H47" s="138"/>
      <c r="I47" s="138"/>
      <c r="J47" s="87" t="n">
        <v>95.49</v>
      </c>
      <c r="K47" s="145" t="s">
        <v>95</v>
      </c>
      <c r="L47" s="146"/>
      <c r="M47" s="146"/>
      <c r="N47" s="146"/>
      <c r="O47" s="146"/>
      <c r="P47" s="146"/>
      <c r="Q47" s="146"/>
      <c r="R47" s="146"/>
      <c r="S47" s="146"/>
      <c r="T47" s="114" t="n">
        <v>5.6569274269557</v>
      </c>
      <c r="U47" s="114" t="n">
        <v>540.18</v>
      </c>
      <c r="V47" s="114" t="n">
        <v>3.65944077913918</v>
      </c>
      <c r="W47" s="114" t="n">
        <v>349.44</v>
      </c>
      <c r="X47" s="115" t="n">
        <f aca="false">ROUND(U47+W47,2)</f>
        <v>889.62</v>
      </c>
      <c r="Y47" s="116" t="n">
        <v>889.62</v>
      </c>
      <c r="Z47" s="116" t="n">
        <v>0</v>
      </c>
      <c r="AA47" s="116" t="str">
        <f aca="false">IF((X47=AB47),"aaa",0)</f>
        <v>aaa</v>
      </c>
      <c r="AB47" s="94" t="n">
        <f aca="false">IF((Y47=Z47),0,(Y47-Z47))</f>
        <v>889.62</v>
      </c>
      <c r="AC47" s="94" t="str">
        <f aca="false">IF((X47=AB47),"OK",(X47-AB47))</f>
        <v>OK</v>
      </c>
      <c r="AD47" s="150" t="n">
        <v>5.81</v>
      </c>
      <c r="AE47" s="51"/>
      <c r="AF47" s="150" t="n">
        <v>3.76</v>
      </c>
      <c r="AG47" s="118"/>
      <c r="AH47" s="119" t="n">
        <f aca="false">AF47+AD47</f>
        <v>9.57</v>
      </c>
      <c r="AI47" s="120" t="n">
        <v>9.57</v>
      </c>
    </row>
    <row r="48" s="23" customFormat="true" ht="12.75" hidden="false" customHeight="false" outlineLevel="0" collapsed="false">
      <c r="A48" s="136" t="s">
        <v>114</v>
      </c>
      <c r="B48" s="137" t="s">
        <v>100</v>
      </c>
      <c r="C48" s="137" t="s">
        <v>101</v>
      </c>
      <c r="D48" s="137"/>
      <c r="E48" s="137"/>
      <c r="F48" s="137"/>
      <c r="G48" s="137"/>
      <c r="H48" s="137"/>
      <c r="I48" s="137"/>
      <c r="J48" s="87" t="n">
        <v>140.4</v>
      </c>
      <c r="K48" s="145" t="s">
        <v>69</v>
      </c>
      <c r="L48" s="146"/>
      <c r="M48" s="146"/>
      <c r="N48" s="146"/>
      <c r="O48" s="146"/>
      <c r="P48" s="146"/>
      <c r="Q48" s="146"/>
      <c r="R48" s="146"/>
      <c r="S48" s="146"/>
      <c r="T48" s="114" t="n">
        <v>34.1332621082621</v>
      </c>
      <c r="U48" s="114" t="n">
        <v>4792.31</v>
      </c>
      <c r="V48" s="114" t="n">
        <v>23.1070512820513</v>
      </c>
      <c r="W48" s="114" t="n">
        <v>3244.23</v>
      </c>
      <c r="X48" s="488" t="n">
        <v>8036.55</v>
      </c>
      <c r="Y48" s="116" t="n">
        <v>8036.55</v>
      </c>
      <c r="Z48" s="116" t="n">
        <v>0</v>
      </c>
      <c r="AA48" s="116" t="str">
        <f aca="false">IF((X48=AB48),"aaa",0)</f>
        <v>aaa</v>
      </c>
      <c r="AB48" s="94" t="n">
        <f aca="false">IF((Y48=Z48),0,(Y48-Z48))</f>
        <v>8036.55</v>
      </c>
      <c r="AC48" s="485" t="str">
        <f aca="false">IF((X48=AB48),"OK",(X48-AB48))</f>
        <v>OK</v>
      </c>
      <c r="AD48" s="150" t="n">
        <f aca="false">34.94+0.03+0.1</f>
        <v>35.07</v>
      </c>
      <c r="AE48" s="51"/>
      <c r="AF48" s="150" t="n">
        <v>23.74</v>
      </c>
      <c r="AG48" s="118"/>
      <c r="AH48" s="119" t="n">
        <f aca="false">AF48+AD48</f>
        <v>58.81</v>
      </c>
      <c r="AI48" s="120" t="n">
        <v>58.81</v>
      </c>
    </row>
    <row r="49" s="23" customFormat="true" ht="12.75" hidden="false" customHeight="false" outlineLevel="0" collapsed="false">
      <c r="A49" s="136" t="s">
        <v>115</v>
      </c>
      <c r="B49" s="111" t="s">
        <v>103</v>
      </c>
      <c r="C49" s="111" t="s">
        <v>104</v>
      </c>
      <c r="D49" s="111"/>
      <c r="E49" s="111"/>
      <c r="F49" s="111"/>
      <c r="G49" s="111"/>
      <c r="H49" s="111"/>
      <c r="I49" s="111"/>
      <c r="J49" s="145" t="n">
        <v>365.04</v>
      </c>
      <c r="K49" s="152" t="s">
        <v>69</v>
      </c>
      <c r="L49" s="151"/>
      <c r="M49" s="151"/>
      <c r="N49" s="151"/>
      <c r="O49" s="151"/>
      <c r="P49" s="153"/>
      <c r="Q49" s="151"/>
      <c r="R49" s="151"/>
      <c r="S49" s="151"/>
      <c r="T49" s="114" t="n">
        <v>0.679158448389218</v>
      </c>
      <c r="U49" s="114" t="n">
        <v>247.92</v>
      </c>
      <c r="V49" s="114" t="n">
        <v>2.09338702607933</v>
      </c>
      <c r="W49" s="114" t="n">
        <v>764.17</v>
      </c>
      <c r="X49" s="489" t="n">
        <v>1012.08</v>
      </c>
      <c r="Y49" s="116" t="n">
        <v>1012.08</v>
      </c>
      <c r="Z49" s="116" t="n">
        <v>0</v>
      </c>
      <c r="AA49" s="116" t="str">
        <f aca="false">IF((X49=AB49),"aaa",0)</f>
        <v>aaa</v>
      </c>
      <c r="AB49" s="94" t="n">
        <f aca="false">IF((Y49=Z49),0,(Y49-Z49))</f>
        <v>1012.08</v>
      </c>
      <c r="AC49" s="485" t="str">
        <f aca="false">IF((X49=AB49),"OK",(X49-AB49))</f>
        <v>OK</v>
      </c>
      <c r="AD49" s="151" t="n">
        <v>0.7</v>
      </c>
      <c r="AE49" s="51"/>
      <c r="AF49" s="151" t="n">
        <v>2.15</v>
      </c>
      <c r="AG49" s="118"/>
      <c r="AH49" s="119" t="n">
        <f aca="false">AF49+AD49</f>
        <v>2.85</v>
      </c>
      <c r="AI49" s="120" t="n">
        <v>2.85</v>
      </c>
    </row>
    <row r="50" s="108" customFormat="true" ht="12.75" hidden="false" customHeight="false" outlineLevel="0" collapsed="false">
      <c r="A50" s="154" t="n">
        <v>4</v>
      </c>
      <c r="B50" s="97" t="s">
        <v>116</v>
      </c>
      <c r="C50" s="97"/>
      <c r="D50" s="97"/>
      <c r="E50" s="97"/>
      <c r="F50" s="97"/>
      <c r="G50" s="97"/>
      <c r="H50" s="97"/>
      <c r="I50" s="97"/>
      <c r="J50" s="155"/>
      <c r="K50" s="98"/>
      <c r="L50" s="98"/>
      <c r="M50" s="98"/>
      <c r="N50" s="98"/>
      <c r="O50" s="98"/>
      <c r="P50" s="98"/>
      <c r="Q50" s="98"/>
      <c r="R50" s="98"/>
      <c r="S50" s="98"/>
      <c r="T50" s="122"/>
      <c r="U50" s="100" t="n">
        <f aca="false">U51+U57+U65</f>
        <v>223057.6793</v>
      </c>
      <c r="V50" s="100"/>
      <c r="W50" s="100" t="n">
        <f aca="false">W51+W57+W65</f>
        <v>56406.9839</v>
      </c>
      <c r="X50" s="100" t="n">
        <f aca="false">X51+X57+X65</f>
        <v>279464.66</v>
      </c>
      <c r="Y50" s="102"/>
      <c r="Z50" s="102"/>
      <c r="AA50" s="116" t="n">
        <f aca="false">IF((X50=AB50),"aaa",0)</f>
        <v>0</v>
      </c>
      <c r="AB50" s="102"/>
      <c r="AC50" s="123"/>
      <c r="AD50" s="104" t="s">
        <v>62</v>
      </c>
      <c r="AE50" s="103"/>
      <c r="AF50" s="104" t="s">
        <v>63</v>
      </c>
      <c r="AG50" s="105"/>
      <c r="AH50" s="106" t="s">
        <v>64</v>
      </c>
      <c r="AI50" s="107" t="s">
        <v>65</v>
      </c>
    </row>
    <row r="51" s="135" customFormat="true" ht="12.75" hidden="false" customHeight="false" outlineLevel="0" collapsed="false">
      <c r="A51" s="124" t="s">
        <v>117</v>
      </c>
      <c r="B51" s="125" t="s">
        <v>118</v>
      </c>
      <c r="C51" s="125"/>
      <c r="D51" s="125"/>
      <c r="E51" s="125"/>
      <c r="F51" s="125"/>
      <c r="G51" s="125"/>
      <c r="H51" s="125"/>
      <c r="I51" s="125"/>
      <c r="J51" s="156"/>
      <c r="K51" s="126"/>
      <c r="L51" s="126"/>
      <c r="M51" s="126"/>
      <c r="N51" s="126"/>
      <c r="O51" s="126"/>
      <c r="P51" s="126"/>
      <c r="Q51" s="126"/>
      <c r="R51" s="126"/>
      <c r="S51" s="126"/>
      <c r="T51" s="127"/>
      <c r="U51" s="128" t="n">
        <f aca="false">SUM(U52:U56)</f>
        <v>104826.01</v>
      </c>
      <c r="V51" s="127"/>
      <c r="W51" s="128" t="n">
        <f aca="false">SUM(W52:W56)</f>
        <v>32567.18</v>
      </c>
      <c r="X51" s="128" t="n">
        <f aca="false">SUM(X52:X56)</f>
        <v>137393.19</v>
      </c>
      <c r="Y51" s="130"/>
      <c r="Z51" s="130"/>
      <c r="AA51" s="116" t="n">
        <f aca="false">IF((X51=AB51),"aaa",0)</f>
        <v>0</v>
      </c>
      <c r="AB51" s="130"/>
      <c r="AC51" s="131"/>
      <c r="AD51" s="132"/>
      <c r="AE51" s="131"/>
      <c r="AF51" s="132"/>
      <c r="AG51" s="133"/>
      <c r="AH51" s="119"/>
      <c r="AI51" s="147"/>
    </row>
    <row r="52" s="23" customFormat="true" ht="12.75" hidden="false" customHeight="true" outlineLevel="0" collapsed="false">
      <c r="A52" s="136" t="s">
        <v>119</v>
      </c>
      <c r="B52" s="137" t="s">
        <v>78</v>
      </c>
      <c r="C52" s="138" t="s">
        <v>79</v>
      </c>
      <c r="D52" s="138"/>
      <c r="E52" s="138"/>
      <c r="F52" s="138"/>
      <c r="G52" s="138"/>
      <c r="H52" s="138"/>
      <c r="I52" s="138"/>
      <c r="J52" s="87" t="n">
        <v>1664</v>
      </c>
      <c r="K52" s="139" t="s">
        <v>69</v>
      </c>
      <c r="L52" s="140"/>
      <c r="M52" s="140"/>
      <c r="N52" s="140"/>
      <c r="O52" s="140"/>
      <c r="P52" s="140"/>
      <c r="Q52" s="140"/>
      <c r="R52" s="140"/>
      <c r="S52" s="140"/>
      <c r="T52" s="114" t="n">
        <v>0.894879807692308</v>
      </c>
      <c r="U52" s="114" t="n">
        <f aca="false">J52*T52</f>
        <v>1489.08</v>
      </c>
      <c r="V52" s="114" t="n">
        <v>0.295631009615385</v>
      </c>
      <c r="W52" s="114" t="n">
        <f aca="false">(V52*J52)</f>
        <v>491.93</v>
      </c>
      <c r="X52" s="115" t="n">
        <f aca="false">ROUND(U52+W52,2)</f>
        <v>1981.01</v>
      </c>
      <c r="Y52" s="116" t="n">
        <v>1981.01</v>
      </c>
      <c r="Z52" s="116" t="n">
        <v>0</v>
      </c>
      <c r="AA52" s="116" t="str">
        <f aca="false">IF((X52=AB52),"aaa",0)</f>
        <v>aaa</v>
      </c>
      <c r="AB52" s="94" t="n">
        <f aca="false">IF((Y52=Z52),0,(Y52-Z52))</f>
        <v>1981.01</v>
      </c>
      <c r="AC52" s="94" t="str">
        <f aca="false">IF((X52=AB52),"OK",(X52-AB52))</f>
        <v>OK</v>
      </c>
      <c r="AD52" s="141" t="n">
        <f aca="false">0.57+0.35</f>
        <v>0.92</v>
      </c>
      <c r="AE52" s="51"/>
      <c r="AF52" s="141" t="n">
        <v>0.3</v>
      </c>
      <c r="AG52" s="118"/>
      <c r="AH52" s="119" t="n">
        <f aca="false">AF52+AD52</f>
        <v>1.22</v>
      </c>
      <c r="AI52" s="120" t="n">
        <v>1.22</v>
      </c>
    </row>
    <row r="53" s="23" customFormat="true" ht="19.7" hidden="false" customHeight="true" outlineLevel="0" collapsed="false">
      <c r="A53" s="136" t="s">
        <v>120</v>
      </c>
      <c r="B53" s="138" t="s">
        <v>121</v>
      </c>
      <c r="C53" s="138" t="s">
        <v>122</v>
      </c>
      <c r="D53" s="138"/>
      <c r="E53" s="138"/>
      <c r="F53" s="138"/>
      <c r="G53" s="138"/>
      <c r="H53" s="138"/>
      <c r="I53" s="138"/>
      <c r="J53" s="87" t="n">
        <v>1664</v>
      </c>
      <c r="K53" s="139" t="s">
        <v>69</v>
      </c>
      <c r="L53" s="140"/>
      <c r="M53" s="140"/>
      <c r="N53" s="140"/>
      <c r="O53" s="140"/>
      <c r="P53" s="140"/>
      <c r="Q53" s="140"/>
      <c r="R53" s="140"/>
      <c r="S53" s="140"/>
      <c r="T53" s="114" t="n">
        <v>1.52608774038462</v>
      </c>
      <c r="U53" s="114" t="n">
        <f aca="false">J53*T53</f>
        <v>2539.41</v>
      </c>
      <c r="V53" s="114" t="n">
        <v>2.72459134615385</v>
      </c>
      <c r="W53" s="114" t="n">
        <f aca="false">(V53*J53)</f>
        <v>4533.72</v>
      </c>
      <c r="X53" s="115" t="n">
        <f aca="false">ROUND(U53+W53,2)</f>
        <v>7073.13</v>
      </c>
      <c r="Y53" s="116" t="n">
        <v>7073.13</v>
      </c>
      <c r="Z53" s="116" t="n">
        <v>0</v>
      </c>
      <c r="AA53" s="116" t="str">
        <f aca="false">IF((X53=AB53),"aaa",0)</f>
        <v>aaa</v>
      </c>
      <c r="AB53" s="94" t="n">
        <f aca="false">IF((Y53=Z53),0,(Y53-Z53))</f>
        <v>7073.13</v>
      </c>
      <c r="AC53" s="94" t="str">
        <f aca="false">IF((X53=AB53),"OK",(X53-AB53))</f>
        <v>OK</v>
      </c>
      <c r="AD53" s="140" t="n">
        <v>1.57</v>
      </c>
      <c r="AE53" s="51"/>
      <c r="AF53" s="140" t="n">
        <v>2.8</v>
      </c>
      <c r="AG53" s="118"/>
      <c r="AH53" s="119" t="n">
        <f aca="false">AF53+AD53</f>
        <v>4.37</v>
      </c>
      <c r="AI53" s="120" t="n">
        <v>4.37</v>
      </c>
    </row>
    <row r="54" s="23" customFormat="true" ht="12.75" hidden="false" customHeight="true" outlineLevel="0" collapsed="false">
      <c r="A54" s="136" t="s">
        <v>123</v>
      </c>
      <c r="B54" s="138" t="s">
        <v>124</v>
      </c>
      <c r="C54" s="138" t="s">
        <v>125</v>
      </c>
      <c r="D54" s="138"/>
      <c r="E54" s="138"/>
      <c r="F54" s="138"/>
      <c r="G54" s="138"/>
      <c r="H54" s="138"/>
      <c r="I54" s="138"/>
      <c r="J54" s="87" t="n">
        <v>1500</v>
      </c>
      <c r="K54" s="139" t="s">
        <v>69</v>
      </c>
      <c r="L54" s="140"/>
      <c r="M54" s="140"/>
      <c r="N54" s="140"/>
      <c r="O54" s="140"/>
      <c r="P54" s="140"/>
      <c r="Q54" s="140"/>
      <c r="R54" s="140"/>
      <c r="S54" s="140"/>
      <c r="T54" s="114" t="n">
        <v>7.77427333333333</v>
      </c>
      <c r="U54" s="114" t="n">
        <f aca="false">J54*T54</f>
        <v>11661.41</v>
      </c>
      <c r="V54" s="114" t="n">
        <v>3.97902</v>
      </c>
      <c r="W54" s="114" t="n">
        <f aca="false">(V54*J54)</f>
        <v>5968.53</v>
      </c>
      <c r="X54" s="115" t="n">
        <f aca="false">ROUND(U54+W54,2)</f>
        <v>17629.94</v>
      </c>
      <c r="Y54" s="116" t="n">
        <v>17629.94</v>
      </c>
      <c r="Z54" s="116" t="n">
        <v>0</v>
      </c>
      <c r="AA54" s="116" t="str">
        <f aca="false">IF((X54=AB54),"aaa",0)</f>
        <v>aaa</v>
      </c>
      <c r="AB54" s="94" t="n">
        <f aca="false">IF((Y54=Z54),0,(Y54-Z54))</f>
        <v>17629.94</v>
      </c>
      <c r="AC54" s="94" t="str">
        <f aca="false">IF((X54=AB54),"OK",(X54-AB54))</f>
        <v>OK</v>
      </c>
      <c r="AD54" s="140" t="n">
        <f aca="false">7.92+0.03+0.04</f>
        <v>7.99</v>
      </c>
      <c r="AE54" s="51"/>
      <c r="AF54" s="140" t="n">
        <v>4.09</v>
      </c>
      <c r="AG54" s="118"/>
      <c r="AH54" s="119" t="n">
        <f aca="false">AF54+AD54</f>
        <v>12.08</v>
      </c>
      <c r="AI54" s="120" t="n">
        <v>12.08</v>
      </c>
    </row>
    <row r="55" s="166" customFormat="true" ht="13.5" hidden="false" customHeight="true" outlineLevel="0" collapsed="false">
      <c r="A55" s="136" t="s">
        <v>126</v>
      </c>
      <c r="B55" s="157" t="s">
        <v>127</v>
      </c>
      <c r="C55" s="158" t="s">
        <v>128</v>
      </c>
      <c r="D55" s="158"/>
      <c r="E55" s="158"/>
      <c r="F55" s="158"/>
      <c r="G55" s="158"/>
      <c r="H55" s="158"/>
      <c r="I55" s="158"/>
      <c r="J55" s="159" t="n">
        <v>1500</v>
      </c>
      <c r="K55" s="160" t="s">
        <v>69</v>
      </c>
      <c r="L55" s="161"/>
      <c r="M55" s="161"/>
      <c r="N55" s="161"/>
      <c r="O55" s="161"/>
      <c r="P55" s="161"/>
      <c r="Q55" s="161"/>
      <c r="R55" s="161"/>
      <c r="S55" s="161"/>
      <c r="T55" s="114" t="n">
        <v>57.528</v>
      </c>
      <c r="U55" s="114" t="n">
        <f aca="false">J55*T55</f>
        <v>86292</v>
      </c>
      <c r="V55" s="114" t="n">
        <v>14.382</v>
      </c>
      <c r="W55" s="114" t="n">
        <f aca="false">(V55*J55)</f>
        <v>21573</v>
      </c>
      <c r="X55" s="115" t="n">
        <f aca="false">ROUND(U55+W55,2)</f>
        <v>107865</v>
      </c>
      <c r="Y55" s="116" t="n">
        <v>107865</v>
      </c>
      <c r="Z55" s="116" t="n">
        <v>0</v>
      </c>
      <c r="AA55" s="116" t="str">
        <f aca="false">IF((X55=AB55),"aaa",0)</f>
        <v>aaa</v>
      </c>
      <c r="AB55" s="94" t="n">
        <f aca="false">IF((Y55=Z55),0,(Y55-Z55))</f>
        <v>107865</v>
      </c>
      <c r="AC55" s="94" t="str">
        <f aca="false">IF((X55=AB55),"OK",(X55-AB55))</f>
        <v>OK</v>
      </c>
      <c r="AD55" s="161" t="n">
        <f aca="false">90*0.8</f>
        <v>72</v>
      </c>
      <c r="AE55" s="162"/>
      <c r="AF55" s="161" t="n">
        <f aca="false">90*0.2</f>
        <v>18</v>
      </c>
      <c r="AG55" s="163"/>
      <c r="AH55" s="164" t="n">
        <f aca="false">AF55+AD55</f>
        <v>90</v>
      </c>
      <c r="AI55" s="165"/>
    </row>
    <row r="56" s="23" customFormat="true" ht="30" hidden="false" customHeight="true" outlineLevel="0" collapsed="false">
      <c r="A56" s="136" t="s">
        <v>129</v>
      </c>
      <c r="B56" s="138" t="s">
        <v>130</v>
      </c>
      <c r="C56" s="138" t="s">
        <v>131</v>
      </c>
      <c r="D56" s="138"/>
      <c r="E56" s="138"/>
      <c r="F56" s="138"/>
      <c r="G56" s="138"/>
      <c r="H56" s="138"/>
      <c r="I56" s="138"/>
      <c r="J56" s="87" t="n">
        <v>1</v>
      </c>
      <c r="K56" s="139" t="s">
        <v>132</v>
      </c>
      <c r="L56" s="140"/>
      <c r="M56" s="140"/>
      <c r="N56" s="140"/>
      <c r="O56" s="140"/>
      <c r="P56" s="140"/>
      <c r="Q56" s="140"/>
      <c r="R56" s="140"/>
      <c r="S56" s="140"/>
      <c r="T56" s="114" t="n">
        <v>2844.11</v>
      </c>
      <c r="U56" s="114" t="n">
        <f aca="false">J56*T56</f>
        <v>2844.11</v>
      </c>
      <c r="V56" s="114" t="n">
        <v>0</v>
      </c>
      <c r="W56" s="114" t="n">
        <f aca="false">(V56*J56)</f>
        <v>0</v>
      </c>
      <c r="X56" s="115" t="n">
        <f aca="false">ROUND(U56+W56,2)</f>
        <v>2844.11</v>
      </c>
      <c r="Y56" s="116" t="n">
        <v>2844.11</v>
      </c>
      <c r="Z56" s="116" t="n">
        <v>0</v>
      </c>
      <c r="AA56" s="116" t="str">
        <f aca="false">IF((X56=AB56),"aaa",0)</f>
        <v>aaa</v>
      </c>
      <c r="AB56" s="94" t="n">
        <f aca="false">IF((Y56=Z56),0,(Y56-Z56))</f>
        <v>2844.11</v>
      </c>
      <c r="AC56" s="94" t="str">
        <f aca="false">IF((X56=AB56),"OK",(X56-AB56))</f>
        <v>OK</v>
      </c>
      <c r="AD56" s="140" t="n">
        <v>2922.31</v>
      </c>
      <c r="AE56" s="51"/>
      <c r="AF56" s="140" t="n">
        <v>0</v>
      </c>
      <c r="AG56" s="118"/>
      <c r="AH56" s="119" t="n">
        <f aca="false">AF56+AD56</f>
        <v>2922.31</v>
      </c>
      <c r="AI56" s="120" t="n">
        <v>2922.31</v>
      </c>
    </row>
    <row r="57" s="135" customFormat="true" ht="12.75" hidden="false" customHeight="false" outlineLevel="0" collapsed="false">
      <c r="A57" s="124" t="s">
        <v>133</v>
      </c>
      <c r="B57" s="125" t="s">
        <v>134</v>
      </c>
      <c r="C57" s="125"/>
      <c r="D57" s="125"/>
      <c r="E57" s="125"/>
      <c r="F57" s="125"/>
      <c r="G57" s="125"/>
      <c r="H57" s="125"/>
      <c r="I57" s="125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7"/>
      <c r="U57" s="128" t="n">
        <f aca="false">SUM(U58:U64)</f>
        <v>15055.9793</v>
      </c>
      <c r="V57" s="127"/>
      <c r="W57" s="128" t="n">
        <f aca="false">SUM(W58:W64)</f>
        <v>2206.1139</v>
      </c>
      <c r="X57" s="128" t="n">
        <f aca="false">SUM(X58:X64)</f>
        <v>17262.09</v>
      </c>
      <c r="Y57" s="130"/>
      <c r="Z57" s="130"/>
      <c r="AA57" s="116" t="n">
        <f aca="false">IF((X57=AB57),"aaa",0)</f>
        <v>0</v>
      </c>
      <c r="AB57" s="130"/>
      <c r="AC57" s="131"/>
      <c r="AD57" s="132"/>
      <c r="AE57" s="131"/>
      <c r="AF57" s="132"/>
      <c r="AG57" s="133"/>
      <c r="AH57" s="119" t="n">
        <f aca="false">AF57+AD57</f>
        <v>0</v>
      </c>
      <c r="AI57" s="147"/>
    </row>
    <row r="58" s="23" customFormat="true" ht="12.75" hidden="false" customHeight="false" outlineLevel="0" collapsed="false">
      <c r="A58" s="136" t="s">
        <v>135</v>
      </c>
      <c r="B58" s="137" t="s">
        <v>136</v>
      </c>
      <c r="C58" s="137" t="s">
        <v>137</v>
      </c>
      <c r="D58" s="137"/>
      <c r="E58" s="137"/>
      <c r="F58" s="137"/>
      <c r="G58" s="137"/>
      <c r="H58" s="137"/>
      <c r="I58" s="137"/>
      <c r="J58" s="87" t="n">
        <v>6</v>
      </c>
      <c r="K58" s="145" t="s">
        <v>132</v>
      </c>
      <c r="L58" s="140"/>
      <c r="M58" s="140"/>
      <c r="N58" s="140"/>
      <c r="O58" s="140"/>
      <c r="P58" s="140"/>
      <c r="Q58" s="140"/>
      <c r="R58" s="140"/>
      <c r="S58" s="140"/>
      <c r="T58" s="486" t="n">
        <v>1322.21</v>
      </c>
      <c r="U58" s="486" t="n">
        <f aca="false">J58*T58</f>
        <v>7933.26</v>
      </c>
      <c r="V58" s="486" t="n">
        <v>92.1083333333333</v>
      </c>
      <c r="W58" s="486" t="n">
        <f aca="false">(V58*J58)</f>
        <v>552.65</v>
      </c>
      <c r="X58" s="115" t="n">
        <f aca="false">ROUND(U58+W58,2)</f>
        <v>8485.91</v>
      </c>
      <c r="Y58" s="116" t="n">
        <v>8485.91</v>
      </c>
      <c r="Z58" s="116" t="n">
        <v>0</v>
      </c>
      <c r="AA58" s="116" t="str">
        <f aca="false">IF((X58=AB58),"aaa",0)</f>
        <v>aaa</v>
      </c>
      <c r="AB58" s="94" t="n">
        <f aca="false">IF((Y58=Z58),0,(Y58-Z58))</f>
        <v>8485.91</v>
      </c>
      <c r="AC58" s="94" t="str">
        <f aca="false">IF((X58=AB58),"OK",(X58-AB58))</f>
        <v>OK</v>
      </c>
      <c r="AD58" s="140" t="n">
        <f aca="false">1358.21+0.35</f>
        <v>1358.56</v>
      </c>
      <c r="AE58" s="51"/>
      <c r="AF58" s="140" t="n">
        <v>94.64</v>
      </c>
      <c r="AG58" s="118"/>
      <c r="AH58" s="119" t="n">
        <f aca="false">AF58+AD58</f>
        <v>1453.2</v>
      </c>
      <c r="AI58" s="167" t="n">
        <v>1453.2</v>
      </c>
    </row>
    <row r="59" s="23" customFormat="true" ht="12.75" hidden="false" customHeight="false" outlineLevel="0" collapsed="false">
      <c r="A59" s="136" t="s">
        <v>138</v>
      </c>
      <c r="B59" s="137" t="s">
        <v>139</v>
      </c>
      <c r="C59" s="137" t="s">
        <v>140</v>
      </c>
      <c r="D59" s="137"/>
      <c r="E59" s="137"/>
      <c r="F59" s="137"/>
      <c r="G59" s="137"/>
      <c r="H59" s="137"/>
      <c r="I59" s="137"/>
      <c r="J59" s="87" t="n">
        <v>0.11</v>
      </c>
      <c r="K59" s="145" t="s">
        <v>91</v>
      </c>
      <c r="L59" s="140"/>
      <c r="M59" s="140"/>
      <c r="N59" s="140"/>
      <c r="O59" s="140"/>
      <c r="P59" s="140"/>
      <c r="Q59" s="140"/>
      <c r="R59" s="140"/>
      <c r="S59" s="140"/>
      <c r="T59" s="486" t="n">
        <v>265.63</v>
      </c>
      <c r="U59" s="486" t="n">
        <f aca="false">J59*T59</f>
        <v>29.2193</v>
      </c>
      <c r="V59" s="486" t="n">
        <v>142.49</v>
      </c>
      <c r="W59" s="486" t="n">
        <f aca="false">(V59*J59)</f>
        <v>15.6739</v>
      </c>
      <c r="X59" s="115" t="n">
        <f aca="false">ROUND(U59+W59,2)</f>
        <v>44.89</v>
      </c>
      <c r="Y59" s="116" t="n">
        <v>44.89</v>
      </c>
      <c r="Z59" s="116" t="n">
        <v>0</v>
      </c>
      <c r="AA59" s="116" t="str">
        <f aca="false">IF((X59=AB59),"aaa",0)</f>
        <v>aaa</v>
      </c>
      <c r="AB59" s="94" t="n">
        <f aca="false">IF((Y59=Z59),0,(Y59-Z59))</f>
        <v>44.89</v>
      </c>
      <c r="AC59" s="94" t="str">
        <f aca="false">IF((X59=AB59),"OK",(X59-AB59))</f>
        <v>OK</v>
      </c>
      <c r="AD59" s="140" t="n">
        <f aca="false">268.89+2.55+1.49</f>
        <v>272.93</v>
      </c>
      <c r="AE59" s="51"/>
      <c r="AF59" s="140" t="n">
        <v>146.4</v>
      </c>
      <c r="AG59" s="118"/>
      <c r="AH59" s="119" t="n">
        <f aca="false">AF59+AD59</f>
        <v>419.33</v>
      </c>
      <c r="AI59" s="167" t="n">
        <v>419.43</v>
      </c>
    </row>
    <row r="60" s="23" customFormat="true" ht="12.75" hidden="false" customHeight="false" outlineLevel="0" collapsed="false">
      <c r="A60" s="136" t="s">
        <v>141</v>
      </c>
      <c r="B60" s="137" t="s">
        <v>142</v>
      </c>
      <c r="C60" s="137" t="s">
        <v>143</v>
      </c>
      <c r="D60" s="137"/>
      <c r="E60" s="137"/>
      <c r="F60" s="137"/>
      <c r="G60" s="137"/>
      <c r="H60" s="137"/>
      <c r="I60" s="137"/>
      <c r="J60" s="87" t="n">
        <v>1.29</v>
      </c>
      <c r="K60" s="145" t="s">
        <v>91</v>
      </c>
      <c r="L60" s="140"/>
      <c r="M60" s="140"/>
      <c r="N60" s="140"/>
      <c r="O60" s="140"/>
      <c r="P60" s="140"/>
      <c r="Q60" s="140"/>
      <c r="R60" s="140"/>
      <c r="S60" s="140"/>
      <c r="T60" s="114" t="n">
        <v>23.1627906976744</v>
      </c>
      <c r="U60" s="114" t="n">
        <f aca="false">J60*T60</f>
        <v>29.88</v>
      </c>
      <c r="V60" s="114" t="n">
        <v>72.937984496124</v>
      </c>
      <c r="W60" s="114" t="n">
        <f aca="false">(V60*J60)</f>
        <v>94.09</v>
      </c>
      <c r="X60" s="115" t="n">
        <f aca="false">ROUND(U60+W60,2)</f>
        <v>123.97</v>
      </c>
      <c r="Y60" s="116" t="n">
        <v>123.97</v>
      </c>
      <c r="Z60" s="116" t="n">
        <v>0</v>
      </c>
      <c r="AA60" s="116" t="str">
        <f aca="false">IF((X60=AB60),"aaa",0)</f>
        <v>aaa</v>
      </c>
      <c r="AB60" s="94" t="n">
        <f aca="false">IF((Y60=Z60),0,(Y60-Z60))</f>
        <v>123.97</v>
      </c>
      <c r="AC60" s="94" t="str">
        <f aca="false">IF((X60=AB60),"OK",(X60-AB60))</f>
        <v>OK</v>
      </c>
      <c r="AD60" s="140" t="n">
        <f aca="false">23.49+0.31</f>
        <v>23.8</v>
      </c>
      <c r="AE60" s="51"/>
      <c r="AF60" s="140" t="n">
        <v>74.95</v>
      </c>
      <c r="AG60" s="118"/>
      <c r="AH60" s="119" t="n">
        <f aca="false">AF60+AD60</f>
        <v>98.75</v>
      </c>
      <c r="AI60" s="167" t="n">
        <v>2.12</v>
      </c>
    </row>
    <row r="61" s="23" customFormat="true" ht="12.75" hidden="false" customHeight="true" outlineLevel="0" collapsed="false">
      <c r="A61" s="136" t="s">
        <v>144</v>
      </c>
      <c r="B61" s="137" t="s">
        <v>145</v>
      </c>
      <c r="C61" s="138" t="s">
        <v>146</v>
      </c>
      <c r="D61" s="138"/>
      <c r="E61" s="138"/>
      <c r="F61" s="138"/>
      <c r="G61" s="138"/>
      <c r="H61" s="138"/>
      <c r="I61" s="138"/>
      <c r="J61" s="87" t="n">
        <v>1.29</v>
      </c>
      <c r="K61" s="145" t="s">
        <v>91</v>
      </c>
      <c r="L61" s="146"/>
      <c r="M61" s="146"/>
      <c r="N61" s="146"/>
      <c r="O61" s="146"/>
      <c r="P61" s="146"/>
      <c r="Q61" s="146"/>
      <c r="R61" s="146"/>
      <c r="S61" s="146"/>
      <c r="T61" s="114" t="n">
        <v>337.124031007752</v>
      </c>
      <c r="U61" s="114" t="n">
        <f aca="false">J61*T61</f>
        <v>434.89</v>
      </c>
      <c r="V61" s="114" t="n">
        <v>13.6899224806202</v>
      </c>
      <c r="W61" s="114" t="n">
        <f aca="false">(V61*J61)</f>
        <v>17.66</v>
      </c>
      <c r="X61" s="487" t="n">
        <v>452.54</v>
      </c>
      <c r="Y61" s="116" t="n">
        <v>452.54</v>
      </c>
      <c r="Z61" s="116" t="n">
        <v>0</v>
      </c>
      <c r="AA61" s="116" t="str">
        <f aca="false">IF((X61=AB61),"aaa",0)</f>
        <v>aaa</v>
      </c>
      <c r="AB61" s="94" t="n">
        <f aca="false">IF((Y61=Z61),0,(Y61-Z61))</f>
        <v>452.54</v>
      </c>
      <c r="AC61" s="485" t="str">
        <f aca="false">IF((X61=AB61),"OK",(X61-AB61))</f>
        <v>OK</v>
      </c>
      <c r="AD61" s="150" t="n">
        <f aca="false">346.26+0.09+0.04</f>
        <v>346.39</v>
      </c>
      <c r="AE61" s="51"/>
      <c r="AF61" s="150" t="n">
        <v>14.06</v>
      </c>
      <c r="AG61" s="118"/>
      <c r="AH61" s="119" t="n">
        <f aca="false">AF61+AD61</f>
        <v>360.45</v>
      </c>
      <c r="AI61" s="120" t="n">
        <v>360.45</v>
      </c>
    </row>
    <row r="62" s="23" customFormat="true" ht="20.1" hidden="false" customHeight="true" outlineLevel="0" collapsed="false">
      <c r="A62" s="136" t="s">
        <v>147</v>
      </c>
      <c r="B62" s="137" t="s">
        <v>148</v>
      </c>
      <c r="C62" s="138" t="s">
        <v>149</v>
      </c>
      <c r="D62" s="138"/>
      <c r="E62" s="138"/>
      <c r="F62" s="138"/>
      <c r="G62" s="138"/>
      <c r="H62" s="138"/>
      <c r="I62" s="138"/>
      <c r="J62" s="145" t="n">
        <v>6</v>
      </c>
      <c r="K62" s="139" t="s">
        <v>132</v>
      </c>
      <c r="L62" s="140"/>
      <c r="M62" s="140"/>
      <c r="N62" s="140"/>
      <c r="O62" s="140"/>
      <c r="P62" s="140"/>
      <c r="Q62" s="140"/>
      <c r="R62" s="140"/>
      <c r="S62" s="140"/>
      <c r="T62" s="114" t="n">
        <v>508.5</v>
      </c>
      <c r="U62" s="114" t="n">
        <f aca="false">J62*T62</f>
        <v>3051</v>
      </c>
      <c r="V62" s="114" t="n">
        <v>105.268333333333</v>
      </c>
      <c r="W62" s="114" t="n">
        <f aca="false">(V62*J62)</f>
        <v>631.61</v>
      </c>
      <c r="X62" s="115" t="n">
        <v>3682.62</v>
      </c>
      <c r="Y62" s="116" t="n">
        <v>3682.62</v>
      </c>
      <c r="Z62" s="116" t="n">
        <v>0</v>
      </c>
      <c r="AA62" s="116" t="str">
        <f aca="false">IF((X62=AB62),"aaa",0)</f>
        <v>aaa</v>
      </c>
      <c r="AB62" s="94" t="n">
        <f aca="false">IF((Y62=Z62),0,(Y62-Z62))</f>
        <v>3682.62</v>
      </c>
      <c r="AC62" s="94" t="str">
        <f aca="false">IF((X62=AB62),"OK",(X62-AB62))</f>
        <v>OK</v>
      </c>
      <c r="AD62" s="140" t="n">
        <f aca="false">522.08+0.4</f>
        <v>522.48</v>
      </c>
      <c r="AE62" s="51"/>
      <c r="AF62" s="140" t="n">
        <v>108.16</v>
      </c>
      <c r="AG62" s="118"/>
      <c r="AH62" s="119" t="n">
        <f aca="false">AF62+AD62</f>
        <v>630.64</v>
      </c>
      <c r="AI62" s="120" t="n">
        <v>630.64</v>
      </c>
    </row>
    <row r="63" s="166" customFormat="true" ht="12.75" hidden="false" customHeight="false" outlineLevel="0" collapsed="false">
      <c r="A63" s="136" t="s">
        <v>150</v>
      </c>
      <c r="B63" s="157" t="s">
        <v>127</v>
      </c>
      <c r="C63" s="157" t="s">
        <v>151</v>
      </c>
      <c r="D63" s="157"/>
      <c r="E63" s="157"/>
      <c r="F63" s="157"/>
      <c r="G63" s="157"/>
      <c r="H63" s="157"/>
      <c r="I63" s="157"/>
      <c r="J63" s="159" t="n">
        <v>16</v>
      </c>
      <c r="K63" s="160" t="s">
        <v>132</v>
      </c>
      <c r="L63" s="168"/>
      <c r="M63" s="168"/>
      <c r="N63" s="168"/>
      <c r="O63" s="168"/>
      <c r="P63" s="168"/>
      <c r="Q63" s="168"/>
      <c r="R63" s="168"/>
      <c r="S63" s="168"/>
      <c r="T63" s="114" t="n">
        <v>127.77625</v>
      </c>
      <c r="U63" s="114" t="n">
        <f aca="false">J63*T63</f>
        <v>2044.42</v>
      </c>
      <c r="V63" s="114" t="n">
        <v>31.94375</v>
      </c>
      <c r="W63" s="114" t="n">
        <f aca="false">(V63*J63)</f>
        <v>511.1</v>
      </c>
      <c r="X63" s="115" t="n">
        <f aca="false">ROUND(U63+W63,2)</f>
        <v>2555.52</v>
      </c>
      <c r="Y63" s="116" t="n">
        <v>2555.52</v>
      </c>
      <c r="Z63" s="116" t="n">
        <v>0</v>
      </c>
      <c r="AA63" s="116" t="str">
        <f aca="false">IF((X63=AB63),"aaa",0)</f>
        <v>aaa</v>
      </c>
      <c r="AB63" s="94" t="n">
        <f aca="false">IF((Y63=Z63),0,(Y63-Z63))</f>
        <v>2555.52</v>
      </c>
      <c r="AC63" s="94" t="str">
        <f aca="false">IF((X63=AB63),"OK",(X63-AB63))</f>
        <v>OK</v>
      </c>
      <c r="AD63" s="168" t="n">
        <f aca="false">199.9*0.8</f>
        <v>159.92</v>
      </c>
      <c r="AE63" s="162"/>
      <c r="AF63" s="168" t="n">
        <f aca="false">199.9*0.2</f>
        <v>39.98</v>
      </c>
      <c r="AG63" s="163"/>
      <c r="AH63" s="164" t="n">
        <f aca="false">AF63+AD63</f>
        <v>199.9</v>
      </c>
      <c r="AI63" s="165"/>
    </row>
    <row r="64" s="166" customFormat="true" ht="12.75" hidden="false" customHeight="false" outlineLevel="0" collapsed="false">
      <c r="A64" s="136" t="s">
        <v>152</v>
      </c>
      <c r="B64" s="157" t="s">
        <v>127</v>
      </c>
      <c r="C64" s="157" t="s">
        <v>153</v>
      </c>
      <c r="D64" s="157"/>
      <c r="E64" s="157"/>
      <c r="F64" s="157"/>
      <c r="G64" s="157"/>
      <c r="H64" s="157"/>
      <c r="I64" s="157"/>
      <c r="J64" s="159" t="n">
        <v>12</v>
      </c>
      <c r="K64" s="160" t="s">
        <v>132</v>
      </c>
      <c r="L64" s="168"/>
      <c r="M64" s="168"/>
      <c r="N64" s="168"/>
      <c r="O64" s="168"/>
      <c r="P64" s="168"/>
      <c r="Q64" s="168"/>
      <c r="R64" s="168"/>
      <c r="S64" s="168"/>
      <c r="T64" s="114" t="n">
        <v>127.775833333333</v>
      </c>
      <c r="U64" s="114" t="n">
        <f aca="false">J64*T64</f>
        <v>1533.31</v>
      </c>
      <c r="V64" s="114" t="n">
        <v>31.9441666666667</v>
      </c>
      <c r="W64" s="114" t="n">
        <f aca="false">(V64*J64)</f>
        <v>383.33</v>
      </c>
      <c r="X64" s="115" t="n">
        <f aca="false">ROUND(U64+W64,2)</f>
        <v>1916.64</v>
      </c>
      <c r="Y64" s="116" t="n">
        <v>1916.64</v>
      </c>
      <c r="Z64" s="116" t="n">
        <v>0</v>
      </c>
      <c r="AA64" s="116" t="str">
        <f aca="false">IF((X64=AB64),"aaa",0)</f>
        <v>aaa</v>
      </c>
      <c r="AB64" s="94" t="n">
        <f aca="false">IF((Y64=Z64),0,(Y64-Z64))</f>
        <v>1916.64</v>
      </c>
      <c r="AC64" s="94" t="str">
        <f aca="false">IF((X64=AB64),"OK",(X64-AB64))</f>
        <v>OK</v>
      </c>
      <c r="AD64" s="168" t="n">
        <f aca="false">199.9*0.8</f>
        <v>159.92</v>
      </c>
      <c r="AE64" s="162"/>
      <c r="AF64" s="168" t="n">
        <f aca="false">199.9*0.2</f>
        <v>39.98</v>
      </c>
      <c r="AG64" s="163"/>
      <c r="AH64" s="164" t="n">
        <f aca="false">AF64+AD64</f>
        <v>199.9</v>
      </c>
      <c r="AI64" s="165"/>
    </row>
    <row r="65" s="185" customFormat="true" ht="12.75" hidden="false" customHeight="false" outlineLevel="0" collapsed="false">
      <c r="A65" s="169" t="s">
        <v>154</v>
      </c>
      <c r="B65" s="170" t="s">
        <v>155</v>
      </c>
      <c r="C65" s="171"/>
      <c r="D65" s="172"/>
      <c r="E65" s="172"/>
      <c r="F65" s="172"/>
      <c r="G65" s="172"/>
      <c r="H65" s="172"/>
      <c r="I65" s="173"/>
      <c r="J65" s="174"/>
      <c r="K65" s="175"/>
      <c r="L65" s="176"/>
      <c r="M65" s="176"/>
      <c r="N65" s="176"/>
      <c r="O65" s="176"/>
      <c r="P65" s="176"/>
      <c r="Q65" s="176"/>
      <c r="R65" s="176"/>
      <c r="S65" s="176"/>
      <c r="T65" s="177"/>
      <c r="U65" s="178" t="n">
        <f aca="false">SUM(U66:U71)</f>
        <v>103175.69</v>
      </c>
      <c r="V65" s="178"/>
      <c r="W65" s="178" t="n">
        <f aca="false">SUM(W66:W71)</f>
        <v>21633.69</v>
      </c>
      <c r="X65" s="179" t="n">
        <f aca="false">SUM(X66:X71)</f>
        <v>124809.38</v>
      </c>
      <c r="Y65" s="180"/>
      <c r="Z65" s="180"/>
      <c r="AA65" s="116" t="n">
        <f aca="false">IF((X65=AB65),"aaa",0)</f>
        <v>0</v>
      </c>
      <c r="AB65" s="180"/>
      <c r="AC65" s="181"/>
      <c r="AD65" s="176"/>
      <c r="AE65" s="181"/>
      <c r="AF65" s="176"/>
      <c r="AG65" s="182"/>
      <c r="AH65" s="183"/>
      <c r="AI65" s="184"/>
    </row>
    <row r="66" s="23" customFormat="true" ht="27" hidden="false" customHeight="true" outlineLevel="0" collapsed="false">
      <c r="A66" s="136" t="s">
        <v>156</v>
      </c>
      <c r="B66" s="137" t="s">
        <v>157</v>
      </c>
      <c r="C66" s="138" t="s">
        <v>158</v>
      </c>
      <c r="D66" s="138"/>
      <c r="E66" s="138"/>
      <c r="F66" s="138"/>
      <c r="G66" s="138"/>
      <c r="H66" s="138"/>
      <c r="I66" s="138"/>
      <c r="J66" s="87" t="n">
        <v>168</v>
      </c>
      <c r="K66" s="145" t="s">
        <v>159</v>
      </c>
      <c r="L66" s="146"/>
      <c r="M66" s="146"/>
      <c r="N66" s="146"/>
      <c r="O66" s="146"/>
      <c r="P66" s="146"/>
      <c r="Q66" s="146"/>
      <c r="R66" s="146"/>
      <c r="S66" s="146"/>
      <c r="T66" s="114" t="n">
        <v>28.55625</v>
      </c>
      <c r="U66" s="114" t="n">
        <f aca="false">J66*T66</f>
        <v>4797.45</v>
      </c>
      <c r="V66" s="114" t="n">
        <v>9.86767857142857</v>
      </c>
      <c r="W66" s="114" t="n">
        <f aca="false">(V66*J66)</f>
        <v>1657.77</v>
      </c>
      <c r="X66" s="115" t="n">
        <f aca="false">ROUND(U66+W66,2)</f>
        <v>6455.22</v>
      </c>
      <c r="Y66" s="116" t="n">
        <v>6455.22</v>
      </c>
      <c r="Z66" s="116" t="n">
        <v>0</v>
      </c>
      <c r="AA66" s="116" t="str">
        <f aca="false">IF((X66=AB66),"aaa",0)</f>
        <v>aaa</v>
      </c>
      <c r="AB66" s="94" t="n">
        <f aca="false">IF((Y66=Z66),0,(Y66-Z66))</f>
        <v>6455.22</v>
      </c>
      <c r="AC66" s="94" t="str">
        <f aca="false">IF((X66=AB66),"OK",(X66-AB66))</f>
        <v>OK</v>
      </c>
      <c r="AD66" s="150" t="n">
        <f aca="false">21.45+7.89</f>
        <v>29.34</v>
      </c>
      <c r="AE66" s="51"/>
      <c r="AF66" s="150" t="n">
        <v>10.14</v>
      </c>
      <c r="AG66" s="118"/>
      <c r="AH66" s="119" t="n">
        <f aca="false">AF66+AD66</f>
        <v>39.48</v>
      </c>
      <c r="AI66" s="120" t="n">
        <v>39.48</v>
      </c>
    </row>
    <row r="67" s="23" customFormat="true" ht="12.75" hidden="false" customHeight="true" outlineLevel="0" collapsed="false">
      <c r="A67" s="136" t="s">
        <v>160</v>
      </c>
      <c r="B67" s="137" t="s">
        <v>89</v>
      </c>
      <c r="C67" s="138" t="s">
        <v>90</v>
      </c>
      <c r="D67" s="138"/>
      <c r="E67" s="138"/>
      <c r="F67" s="138"/>
      <c r="G67" s="138"/>
      <c r="H67" s="138"/>
      <c r="I67" s="138"/>
      <c r="J67" s="87" t="n">
        <v>5.04</v>
      </c>
      <c r="K67" s="145" t="s">
        <v>91</v>
      </c>
      <c r="L67" s="146"/>
      <c r="M67" s="146"/>
      <c r="N67" s="146"/>
      <c r="O67" s="146"/>
      <c r="P67" s="146"/>
      <c r="Q67" s="146"/>
      <c r="R67" s="146"/>
      <c r="S67" s="146"/>
      <c r="T67" s="114" t="n">
        <v>293.089285714286</v>
      </c>
      <c r="U67" s="114" t="n">
        <f aca="false">J67*T67</f>
        <v>1477.17</v>
      </c>
      <c r="V67" s="114" t="n">
        <v>22.5555555555556</v>
      </c>
      <c r="W67" s="114" t="n">
        <f aca="false">(V67*J67)</f>
        <v>113.68</v>
      </c>
      <c r="X67" s="115" t="n">
        <f aca="false">ROUND(U67+W67,2)</f>
        <v>1590.85</v>
      </c>
      <c r="Y67" s="116" t="n">
        <v>1590.85</v>
      </c>
      <c r="Z67" s="116" t="n">
        <v>0</v>
      </c>
      <c r="AA67" s="116" t="str">
        <f aca="false">IF((X67=AB67),"aaa",0)</f>
        <v>aaa</v>
      </c>
      <c r="AB67" s="94" t="n">
        <f aca="false">IF((Y67=Z67),0,(Y67-Z67))</f>
        <v>1590.85</v>
      </c>
      <c r="AC67" s="94" t="str">
        <f aca="false">IF((X67=AB67),"OK",(X67-AB67))</f>
        <v>OK</v>
      </c>
      <c r="AD67" s="150" t="n">
        <f aca="false">300.9+0.14+0.11</f>
        <v>301.15</v>
      </c>
      <c r="AE67" s="51"/>
      <c r="AF67" s="150" t="n">
        <v>23.18</v>
      </c>
      <c r="AG67" s="118"/>
      <c r="AH67" s="119" t="n">
        <f aca="false">AF67+AD67</f>
        <v>324.33</v>
      </c>
      <c r="AI67" s="120" t="n">
        <v>324.33</v>
      </c>
    </row>
    <row r="68" s="166" customFormat="true" ht="18.75" hidden="false" customHeight="true" outlineLevel="0" collapsed="false">
      <c r="A68" s="136" t="s">
        <v>161</v>
      </c>
      <c r="B68" s="157" t="s">
        <v>93</v>
      </c>
      <c r="C68" s="158" t="s">
        <v>94</v>
      </c>
      <c r="D68" s="158"/>
      <c r="E68" s="158"/>
      <c r="F68" s="158"/>
      <c r="G68" s="158"/>
      <c r="H68" s="158"/>
      <c r="I68" s="158"/>
      <c r="J68" s="159" t="n">
        <v>164.64</v>
      </c>
      <c r="K68" s="160" t="s">
        <v>95</v>
      </c>
      <c r="L68" s="168"/>
      <c r="M68" s="168"/>
      <c r="N68" s="168"/>
      <c r="O68" s="168"/>
      <c r="P68" s="168"/>
      <c r="Q68" s="168"/>
      <c r="R68" s="168"/>
      <c r="S68" s="168"/>
      <c r="T68" s="114" t="n">
        <v>5.60896501457726</v>
      </c>
      <c r="U68" s="114" t="n">
        <f aca="false">J68*T68</f>
        <v>923.46</v>
      </c>
      <c r="V68" s="114" t="n">
        <v>2.54081632653061</v>
      </c>
      <c r="W68" s="114" t="n">
        <f aca="false">(V68*J68)</f>
        <v>418.32</v>
      </c>
      <c r="X68" s="115" t="n">
        <f aca="false">ROUND(U68+W68,2)</f>
        <v>1341.78</v>
      </c>
      <c r="Y68" s="116" t="n">
        <v>1341.78</v>
      </c>
      <c r="Z68" s="116" t="n">
        <v>0</v>
      </c>
      <c r="AA68" s="116" t="str">
        <f aca="false">IF((X68=AB68),"aaa",0)</f>
        <v>aaa</v>
      </c>
      <c r="AB68" s="94" t="n">
        <f aca="false">IF((Y68=Z68),0,(Y68-Z68))</f>
        <v>1341.78</v>
      </c>
      <c r="AC68" s="94" t="str">
        <f aca="false">IF((X68=AB68),"OK",(X68-AB68))</f>
        <v>OK</v>
      </c>
      <c r="AD68" s="168" t="n">
        <v>5.76</v>
      </c>
      <c r="AE68" s="162"/>
      <c r="AF68" s="168" t="n">
        <v>2.61</v>
      </c>
      <c r="AG68" s="163"/>
      <c r="AH68" s="164" t="n">
        <f aca="false">AF68+AD68</f>
        <v>8.37</v>
      </c>
      <c r="AI68" s="165" t="n">
        <v>8.37</v>
      </c>
    </row>
    <row r="69" s="23" customFormat="true" ht="17.25" hidden="false" customHeight="true" outlineLevel="0" collapsed="false">
      <c r="A69" s="136" t="s">
        <v>162</v>
      </c>
      <c r="B69" s="137" t="s">
        <v>97</v>
      </c>
      <c r="C69" s="138" t="s">
        <v>98</v>
      </c>
      <c r="D69" s="138"/>
      <c r="E69" s="138"/>
      <c r="F69" s="138"/>
      <c r="G69" s="138"/>
      <c r="H69" s="138"/>
      <c r="I69" s="138"/>
      <c r="J69" s="87" t="n">
        <v>103.48</v>
      </c>
      <c r="K69" s="145" t="s">
        <v>95</v>
      </c>
      <c r="L69" s="146"/>
      <c r="M69" s="146"/>
      <c r="N69" s="146"/>
      <c r="O69" s="146"/>
      <c r="P69" s="146"/>
      <c r="Q69" s="146"/>
      <c r="R69" s="146"/>
      <c r="S69" s="146"/>
      <c r="T69" s="114" t="n">
        <v>5.65693853884809</v>
      </c>
      <c r="U69" s="114" t="n">
        <f aca="false">J69*T69</f>
        <v>585.38</v>
      </c>
      <c r="V69" s="114" t="n">
        <v>3.65945110166216</v>
      </c>
      <c r="W69" s="114" t="n">
        <f aca="false">(V69*J69)</f>
        <v>378.68</v>
      </c>
      <c r="X69" s="487" t="n">
        <v>964.05</v>
      </c>
      <c r="Y69" s="116" t="n">
        <v>964.05</v>
      </c>
      <c r="Z69" s="116" t="n">
        <v>0</v>
      </c>
      <c r="AA69" s="116" t="str">
        <f aca="false">IF((X69=AB69),"aaa",0)</f>
        <v>aaa</v>
      </c>
      <c r="AB69" s="94" t="n">
        <f aca="false">IF((Y69=Z69),0,(Y69-Z69))</f>
        <v>964.05</v>
      </c>
      <c r="AC69" s="485" t="str">
        <f aca="false">IF((X69=AB69),"OK",(X69-AB69))</f>
        <v>OK</v>
      </c>
      <c r="AD69" s="150" t="n">
        <v>5.81</v>
      </c>
      <c r="AE69" s="51"/>
      <c r="AF69" s="150" t="n">
        <v>3.76</v>
      </c>
      <c r="AG69" s="118"/>
      <c r="AH69" s="119" t="n">
        <f aca="false">AF69+AD69</f>
        <v>9.57</v>
      </c>
      <c r="AI69" s="120" t="n">
        <v>9.57</v>
      </c>
    </row>
    <row r="70" s="166" customFormat="true" ht="12.75" hidden="false" customHeight="false" outlineLevel="0" collapsed="false">
      <c r="A70" s="136" t="s">
        <v>163</v>
      </c>
      <c r="B70" s="157" t="s">
        <v>100</v>
      </c>
      <c r="C70" s="157" t="s">
        <v>101</v>
      </c>
      <c r="D70" s="157"/>
      <c r="E70" s="157"/>
      <c r="F70" s="157"/>
      <c r="G70" s="157"/>
      <c r="H70" s="157"/>
      <c r="I70" s="157"/>
      <c r="J70" s="159" t="n">
        <v>100.8</v>
      </c>
      <c r="K70" s="160" t="s">
        <v>69</v>
      </c>
      <c r="L70" s="168"/>
      <c r="M70" s="168"/>
      <c r="N70" s="168"/>
      <c r="O70" s="168"/>
      <c r="P70" s="168"/>
      <c r="Q70" s="168"/>
      <c r="R70" s="168"/>
      <c r="S70" s="168"/>
      <c r="T70" s="114" t="n">
        <v>34.1332341269841</v>
      </c>
      <c r="U70" s="114" t="n">
        <f aca="false">J70*T70</f>
        <v>3440.63</v>
      </c>
      <c r="V70" s="114" t="n">
        <v>23.1070436507937</v>
      </c>
      <c r="W70" s="114" t="n">
        <f aca="false">(V70*J70)</f>
        <v>2329.19</v>
      </c>
      <c r="X70" s="487" t="n">
        <v>5769.83</v>
      </c>
      <c r="Y70" s="116" t="n">
        <v>5769.83</v>
      </c>
      <c r="Z70" s="116" t="n">
        <v>0</v>
      </c>
      <c r="AA70" s="116" t="str">
        <f aca="false">IF((X70=AB70),"aaa",0)</f>
        <v>aaa</v>
      </c>
      <c r="AB70" s="94" t="n">
        <f aca="false">IF((Y70=Z70),0,(Y70-Z70))</f>
        <v>5769.83</v>
      </c>
      <c r="AC70" s="485" t="str">
        <f aca="false">IF((X70=AB70),"OK",(X70-AB70))</f>
        <v>OK</v>
      </c>
      <c r="AD70" s="168" t="n">
        <f aca="false">34.94+0.03+0.1</f>
        <v>35.07</v>
      </c>
      <c r="AE70" s="162"/>
      <c r="AF70" s="168" t="n">
        <v>23.74</v>
      </c>
      <c r="AG70" s="163"/>
      <c r="AH70" s="164" t="n">
        <f aca="false">AF70+AD70</f>
        <v>58.81</v>
      </c>
      <c r="AI70" s="165" t="n">
        <v>58.81</v>
      </c>
    </row>
    <row r="71" s="166" customFormat="true" ht="28.5" hidden="false" customHeight="true" outlineLevel="0" collapsed="false">
      <c r="A71" s="136" t="s">
        <v>164</v>
      </c>
      <c r="B71" s="157" t="s">
        <v>165</v>
      </c>
      <c r="C71" s="158" t="s">
        <v>166</v>
      </c>
      <c r="D71" s="158"/>
      <c r="E71" s="158"/>
      <c r="F71" s="158"/>
      <c r="G71" s="158"/>
      <c r="H71" s="158"/>
      <c r="I71" s="158"/>
      <c r="J71" s="159" t="n">
        <v>1008</v>
      </c>
      <c r="K71" s="160" t="s">
        <v>69</v>
      </c>
      <c r="L71" s="168"/>
      <c r="M71" s="168"/>
      <c r="N71" s="168"/>
      <c r="O71" s="168"/>
      <c r="P71" s="168"/>
      <c r="Q71" s="168"/>
      <c r="R71" s="168"/>
      <c r="S71" s="168"/>
      <c r="T71" s="114" t="n">
        <v>91.2218253968254</v>
      </c>
      <c r="U71" s="114" t="n">
        <f aca="false">J71*T71</f>
        <v>91951.6</v>
      </c>
      <c r="V71" s="114" t="n">
        <v>16.6032242063492</v>
      </c>
      <c r="W71" s="114" t="n">
        <f aca="false">(V71*J71)</f>
        <v>16736.05</v>
      </c>
      <c r="X71" s="487" t="n">
        <f aca="false">ROUND(U71+W71,2)</f>
        <v>108687.65</v>
      </c>
      <c r="Y71" s="116" t="n">
        <v>108687.65</v>
      </c>
      <c r="Z71" s="116" t="n">
        <v>0</v>
      </c>
      <c r="AA71" s="116" t="str">
        <f aca="false">IF((X71=AB71),"aaa",0)</f>
        <v>aaa</v>
      </c>
      <c r="AB71" s="94" t="n">
        <f aca="false">IF((Y71=Z71),0,(Y71-Z71))</f>
        <v>108687.65</v>
      </c>
      <c r="AC71" s="94" t="str">
        <f aca="false">IF((X71=AB71),"OK",(X71-AB71))</f>
        <v>OK</v>
      </c>
      <c r="AD71" s="168" t="n">
        <f aca="false">93.66+0.07</f>
        <v>93.73</v>
      </c>
      <c r="AE71" s="162"/>
      <c r="AF71" s="168" t="n">
        <v>17.06</v>
      </c>
      <c r="AG71" s="163"/>
      <c r="AH71" s="164" t="n">
        <f aca="false">AF71+AD71</f>
        <v>110.79</v>
      </c>
      <c r="AI71" s="165" t="n">
        <v>110.79</v>
      </c>
    </row>
    <row r="72" s="108" customFormat="true" ht="11.25" hidden="false" customHeight="true" outlineLevel="0" collapsed="false">
      <c r="A72" s="154" t="n">
        <v>5</v>
      </c>
      <c r="B72" s="97" t="s">
        <v>167</v>
      </c>
      <c r="C72" s="97"/>
      <c r="D72" s="97"/>
      <c r="E72" s="97"/>
      <c r="F72" s="97"/>
      <c r="G72" s="97"/>
      <c r="H72" s="97"/>
      <c r="I72" s="97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22"/>
      <c r="U72" s="100" t="n">
        <f aca="false">SUM(U73:U75)</f>
        <v>10020.09</v>
      </c>
      <c r="V72" s="122"/>
      <c r="W72" s="100" t="n">
        <f aca="false">SUM(W73:W75)</f>
        <v>2505.03</v>
      </c>
      <c r="X72" s="100" t="n">
        <f aca="false">SUM(X73:X75)</f>
        <v>12525.12</v>
      </c>
      <c r="Y72" s="102"/>
      <c r="Z72" s="102"/>
      <c r="AA72" s="116" t="n">
        <f aca="false">IF((X72=AB72),"aaa",0)</f>
        <v>0</v>
      </c>
      <c r="AB72" s="102"/>
      <c r="AC72" s="123"/>
      <c r="AD72" s="104" t="s">
        <v>62</v>
      </c>
      <c r="AE72" s="103"/>
      <c r="AF72" s="104" t="s">
        <v>63</v>
      </c>
      <c r="AG72" s="105"/>
      <c r="AH72" s="106" t="s">
        <v>64</v>
      </c>
      <c r="AI72" s="107" t="s">
        <v>65</v>
      </c>
    </row>
    <row r="73" s="166" customFormat="true" ht="12.75" hidden="false" customHeight="true" outlineLevel="0" collapsed="false">
      <c r="A73" s="187" t="s">
        <v>168</v>
      </c>
      <c r="B73" s="157" t="s">
        <v>127</v>
      </c>
      <c r="C73" s="158" t="s">
        <v>169</v>
      </c>
      <c r="D73" s="158"/>
      <c r="E73" s="158"/>
      <c r="F73" s="158"/>
      <c r="G73" s="158"/>
      <c r="H73" s="158"/>
      <c r="I73" s="158"/>
      <c r="J73" s="160" t="n">
        <v>8</v>
      </c>
      <c r="K73" s="188" t="s">
        <v>132</v>
      </c>
      <c r="L73" s="168"/>
      <c r="M73" s="168"/>
      <c r="N73" s="168"/>
      <c r="O73" s="168"/>
      <c r="P73" s="168"/>
      <c r="Q73" s="168"/>
      <c r="R73" s="168"/>
      <c r="S73" s="168"/>
      <c r="T73" s="114" t="n">
        <v>185.3675</v>
      </c>
      <c r="U73" s="114" t="n">
        <f aca="false">J73*T73</f>
        <v>1482.94</v>
      </c>
      <c r="V73" s="114" t="n">
        <v>46.3425</v>
      </c>
      <c r="W73" s="114" t="n">
        <f aca="false">(V73*J73)</f>
        <v>370.74</v>
      </c>
      <c r="X73" s="115" t="n">
        <f aca="false">ROUND(U73+W73,2)</f>
        <v>1853.68</v>
      </c>
      <c r="Y73" s="116" t="n">
        <v>1853.68</v>
      </c>
      <c r="Z73" s="116" t="n">
        <v>0</v>
      </c>
      <c r="AA73" s="116" t="str">
        <f aca="false">IF((X73=AB73),"aaa",0)</f>
        <v>aaa</v>
      </c>
      <c r="AB73" s="94" t="n">
        <f aca="false">IF((Y73=Z73),0,(Y73-Z73))</f>
        <v>1853.68</v>
      </c>
      <c r="AC73" s="94" t="str">
        <f aca="false">IF((X73=AB73),"OK",(X73-AB73))</f>
        <v>OK</v>
      </c>
      <c r="AD73" s="189" t="n">
        <f aca="false">290*0.8</f>
        <v>232</v>
      </c>
      <c r="AE73" s="162"/>
      <c r="AF73" s="189" t="n">
        <f aca="false">290*0.2</f>
        <v>58</v>
      </c>
      <c r="AG73" s="163"/>
      <c r="AH73" s="164" t="n">
        <f aca="false">AF73+AD73</f>
        <v>290</v>
      </c>
      <c r="AI73" s="165"/>
    </row>
    <row r="74" s="166" customFormat="true" ht="12.75" hidden="false" customHeight="true" outlineLevel="0" collapsed="false">
      <c r="A74" s="187" t="s">
        <v>170</v>
      </c>
      <c r="B74" s="157" t="s">
        <v>127</v>
      </c>
      <c r="C74" s="158" t="s">
        <v>171</v>
      </c>
      <c r="D74" s="158"/>
      <c r="E74" s="158"/>
      <c r="F74" s="158"/>
      <c r="G74" s="158"/>
      <c r="H74" s="158"/>
      <c r="I74" s="158"/>
      <c r="J74" s="160" t="n">
        <v>12</v>
      </c>
      <c r="K74" s="188" t="s">
        <v>132</v>
      </c>
      <c r="L74" s="168"/>
      <c r="M74" s="168"/>
      <c r="N74" s="168"/>
      <c r="O74" s="168"/>
      <c r="P74" s="168"/>
      <c r="Q74" s="168"/>
      <c r="R74" s="168"/>
      <c r="S74" s="168"/>
      <c r="T74" s="114" t="n">
        <v>241.6175</v>
      </c>
      <c r="U74" s="114" t="n">
        <f aca="false">J74*T74</f>
        <v>2899.41</v>
      </c>
      <c r="V74" s="114" t="n">
        <v>60.4041666666667</v>
      </c>
      <c r="W74" s="114" t="n">
        <f aca="false">(V74*J74)</f>
        <v>724.85</v>
      </c>
      <c r="X74" s="115" t="n">
        <f aca="false">ROUND(U74+W74,2)</f>
        <v>3624.26</v>
      </c>
      <c r="Y74" s="116" t="n">
        <v>3624.26</v>
      </c>
      <c r="Z74" s="116" t="n">
        <v>0</v>
      </c>
      <c r="AA74" s="116" t="str">
        <f aca="false">IF((X74=AB74),"aaa",0)</f>
        <v>aaa</v>
      </c>
      <c r="AB74" s="94" t="n">
        <f aca="false">IF((Y74=Z74),0,(Y74-Z74))</f>
        <v>3624.26</v>
      </c>
      <c r="AC74" s="94" t="str">
        <f aca="false">IF((X74=AB74),"OK",(X74-AB74))</f>
        <v>OK</v>
      </c>
      <c r="AD74" s="189" t="n">
        <f aca="false">378*0.8</f>
        <v>302.4</v>
      </c>
      <c r="AE74" s="162"/>
      <c r="AF74" s="189" t="n">
        <f aca="false">378*0.2</f>
        <v>75.6</v>
      </c>
      <c r="AG74" s="163"/>
      <c r="AH74" s="164" t="n">
        <f aca="false">AF74+AD74</f>
        <v>378</v>
      </c>
      <c r="AI74" s="165"/>
    </row>
    <row r="75" s="166" customFormat="true" ht="12.75" hidden="false" customHeight="true" outlineLevel="0" collapsed="false">
      <c r="A75" s="187" t="s">
        <v>172</v>
      </c>
      <c r="B75" s="157" t="s">
        <v>127</v>
      </c>
      <c r="C75" s="158" t="s">
        <v>173</v>
      </c>
      <c r="D75" s="158"/>
      <c r="E75" s="158"/>
      <c r="F75" s="158"/>
      <c r="G75" s="158"/>
      <c r="H75" s="158"/>
      <c r="I75" s="158"/>
      <c r="J75" s="160" t="n">
        <v>7</v>
      </c>
      <c r="K75" s="188" t="s">
        <v>132</v>
      </c>
      <c r="L75" s="168"/>
      <c r="M75" s="168"/>
      <c r="N75" s="168"/>
      <c r="O75" s="168"/>
      <c r="P75" s="168"/>
      <c r="Q75" s="168"/>
      <c r="R75" s="168"/>
      <c r="S75" s="168"/>
      <c r="T75" s="114" t="n">
        <v>805.391428571429</v>
      </c>
      <c r="U75" s="114" t="n">
        <f aca="false">J75*T75</f>
        <v>5637.74</v>
      </c>
      <c r="V75" s="114" t="n">
        <v>201.348571428571</v>
      </c>
      <c r="W75" s="114" t="n">
        <f aca="false">(V75*J75)</f>
        <v>1409.44</v>
      </c>
      <c r="X75" s="115" t="n">
        <f aca="false">ROUND(U75+W75,2)</f>
        <v>7047.18</v>
      </c>
      <c r="Y75" s="116" t="n">
        <v>7047.18</v>
      </c>
      <c r="Z75" s="116" t="n">
        <v>0</v>
      </c>
      <c r="AA75" s="116" t="str">
        <f aca="false">IF((X75=AB75),"aaa",0)</f>
        <v>aaa</v>
      </c>
      <c r="AB75" s="94" t="n">
        <f aca="false">IF((Y75=Z75),0,(Y75-Z75))</f>
        <v>7047.18</v>
      </c>
      <c r="AC75" s="94" t="str">
        <f aca="false">IF((X75=AB75),"OK",(X75-AB75))</f>
        <v>OK</v>
      </c>
      <c r="AD75" s="189" t="n">
        <f aca="false">1260*0.8</f>
        <v>1008</v>
      </c>
      <c r="AE75" s="162"/>
      <c r="AF75" s="189" t="n">
        <f aca="false">1260*0.2</f>
        <v>252</v>
      </c>
      <c r="AG75" s="163"/>
      <c r="AH75" s="164" t="n">
        <f aca="false">AF75+AD75</f>
        <v>1260</v>
      </c>
      <c r="AI75" s="165"/>
    </row>
    <row r="76" s="108" customFormat="true" ht="11.25" hidden="false" customHeight="true" outlineLevel="0" collapsed="false">
      <c r="A76" s="154" t="n">
        <v>6</v>
      </c>
      <c r="B76" s="97" t="s">
        <v>174</v>
      </c>
      <c r="C76" s="97"/>
      <c r="D76" s="97"/>
      <c r="E76" s="97"/>
      <c r="F76" s="97"/>
      <c r="G76" s="97"/>
      <c r="H76" s="97"/>
      <c r="I76" s="97"/>
      <c r="J76" s="186"/>
      <c r="K76" s="186"/>
      <c r="L76" s="186"/>
      <c r="M76" s="186"/>
      <c r="N76" s="186"/>
      <c r="O76" s="186"/>
      <c r="P76" s="186"/>
      <c r="Q76" s="186"/>
      <c r="R76" s="186"/>
      <c r="S76" s="186"/>
      <c r="T76" s="122"/>
      <c r="U76" s="100" t="n">
        <f aca="false">SUM(U77:U82)</f>
        <v>3057.53</v>
      </c>
      <c r="V76" s="122"/>
      <c r="W76" s="100" t="n">
        <f aca="false">SUM(W77:W82)</f>
        <v>866.63</v>
      </c>
      <c r="X76" s="100" t="n">
        <f aca="false">SUM(X77:X82)</f>
        <v>3924.16</v>
      </c>
      <c r="Y76" s="102"/>
      <c r="Z76" s="102"/>
      <c r="AA76" s="116" t="n">
        <f aca="false">IF((X76=AB76),"aaa",0)</f>
        <v>0</v>
      </c>
      <c r="AB76" s="102"/>
      <c r="AC76" s="123"/>
      <c r="AD76" s="104" t="s">
        <v>62</v>
      </c>
      <c r="AE76" s="103"/>
      <c r="AF76" s="104" t="s">
        <v>63</v>
      </c>
      <c r="AG76" s="105"/>
      <c r="AH76" s="106" t="s">
        <v>64</v>
      </c>
      <c r="AI76" s="107" t="s">
        <v>65</v>
      </c>
    </row>
    <row r="77" s="166" customFormat="true" ht="15" hidden="false" customHeight="true" outlineLevel="0" collapsed="false">
      <c r="A77" s="187" t="s">
        <v>175</v>
      </c>
      <c r="B77" s="157" t="s">
        <v>176</v>
      </c>
      <c r="C77" s="138" t="s">
        <v>177</v>
      </c>
      <c r="D77" s="138"/>
      <c r="E77" s="138"/>
      <c r="F77" s="138"/>
      <c r="G77" s="138"/>
      <c r="H77" s="138"/>
      <c r="I77" s="138"/>
      <c r="J77" s="160" t="n">
        <f aca="false">11*2.4+10.75*2</f>
        <v>47.9</v>
      </c>
      <c r="K77" s="139" t="s">
        <v>159</v>
      </c>
      <c r="L77" s="168"/>
      <c r="M77" s="168"/>
      <c r="N77" s="168"/>
      <c r="O77" s="168"/>
      <c r="P77" s="168"/>
      <c r="Q77" s="168"/>
      <c r="R77" s="168"/>
      <c r="S77" s="168"/>
      <c r="T77" s="114" t="n">
        <v>38.1762004175365</v>
      </c>
      <c r="U77" s="114" t="n">
        <f aca="false">J77*T77</f>
        <v>1828.64</v>
      </c>
      <c r="V77" s="114" t="n">
        <v>9.54008350730689</v>
      </c>
      <c r="W77" s="114" t="n">
        <f aca="false">(V77*J77)</f>
        <v>456.97</v>
      </c>
      <c r="X77" s="115" t="n">
        <f aca="false">ROUND(U77+W77,2)</f>
        <v>2285.61</v>
      </c>
      <c r="Y77" s="116" t="n">
        <v>2285.61</v>
      </c>
      <c r="Z77" s="116" t="n">
        <v>0</v>
      </c>
      <c r="AA77" s="116" t="str">
        <f aca="false">IF((X77=AB77),"aaa",0)</f>
        <v>aaa</v>
      </c>
      <c r="AB77" s="94" t="n">
        <f aca="false">IF((Y77=Z77),0,(Y77-Z77))</f>
        <v>2285.61</v>
      </c>
      <c r="AC77" s="94" t="str">
        <f aca="false">IF((X77=AB77),"OK",(X77-AB77))</f>
        <v>OK</v>
      </c>
      <c r="AD77" s="189" t="n">
        <f aca="false">49.03*0.8</f>
        <v>39.224</v>
      </c>
      <c r="AE77" s="162"/>
      <c r="AF77" s="189" t="n">
        <f aca="false">49.03*0.2</f>
        <v>9.806</v>
      </c>
      <c r="AG77" s="163"/>
      <c r="AH77" s="164" t="n">
        <f aca="false">AF77+AD77</f>
        <v>49.03</v>
      </c>
      <c r="AI77" s="165"/>
    </row>
    <row r="78" s="23" customFormat="true" ht="16.5" hidden="false" customHeight="true" outlineLevel="0" collapsed="false">
      <c r="A78" s="136" t="s">
        <v>178</v>
      </c>
      <c r="B78" s="137" t="s">
        <v>179</v>
      </c>
      <c r="C78" s="138" t="s">
        <v>180</v>
      </c>
      <c r="D78" s="138"/>
      <c r="E78" s="138"/>
      <c r="F78" s="138"/>
      <c r="G78" s="138"/>
      <c r="H78" s="138"/>
      <c r="I78" s="138"/>
      <c r="J78" s="190" t="n">
        <v>10.5</v>
      </c>
      <c r="K78" s="139" t="s">
        <v>159</v>
      </c>
      <c r="L78" s="140"/>
      <c r="M78" s="140"/>
      <c r="N78" s="140"/>
      <c r="O78" s="140"/>
      <c r="P78" s="140"/>
      <c r="Q78" s="140"/>
      <c r="R78" s="140"/>
      <c r="S78" s="140"/>
      <c r="T78" s="114" t="n">
        <v>117.037142857143</v>
      </c>
      <c r="U78" s="114" t="n">
        <f aca="false">J78*T78</f>
        <v>1228.89</v>
      </c>
      <c r="V78" s="114" t="n">
        <v>39.0152380952381</v>
      </c>
      <c r="W78" s="114" t="n">
        <f aca="false">(V78*J78)</f>
        <v>409.66</v>
      </c>
      <c r="X78" s="115" t="n">
        <f aca="false">ROUND(U78+W78,2)</f>
        <v>1638.55</v>
      </c>
      <c r="Y78" s="116" t="n">
        <v>1638.55</v>
      </c>
      <c r="Z78" s="116" t="n">
        <v>0</v>
      </c>
      <c r="AA78" s="116" t="str">
        <f aca="false">IF((X78=AB78),"aaa",0)</f>
        <v>aaa</v>
      </c>
      <c r="AB78" s="94" t="n">
        <f aca="false">IF((Y78=Z78),0,(Y78-Z78))</f>
        <v>1638.55</v>
      </c>
      <c r="AC78" s="94" t="str">
        <f aca="false">IF((X78=AB78),"OK",(X78-AB78))</f>
        <v>OK</v>
      </c>
      <c r="AD78" s="141" t="n">
        <f aca="false">0.75*80.17*2</f>
        <v>120.255</v>
      </c>
      <c r="AE78" s="51"/>
      <c r="AF78" s="141" t="n">
        <f aca="false">0.25*80.17*2</f>
        <v>40.085</v>
      </c>
      <c r="AG78" s="118"/>
      <c r="AH78" s="119" t="n">
        <f aca="false">AF78+AD78</f>
        <v>160.34</v>
      </c>
      <c r="AI78" s="120" t="n">
        <v>160.34</v>
      </c>
    </row>
    <row r="79" s="23" customFormat="true" ht="12.75" hidden="true" customHeight="true" outlineLevel="0" collapsed="false">
      <c r="A79" s="136" t="s">
        <v>181</v>
      </c>
      <c r="B79" s="137" t="s">
        <v>89</v>
      </c>
      <c r="C79" s="138" t="s">
        <v>182</v>
      </c>
      <c r="D79" s="138"/>
      <c r="E79" s="138"/>
      <c r="F79" s="138"/>
      <c r="G79" s="138"/>
      <c r="H79" s="138"/>
      <c r="I79" s="138"/>
      <c r="J79" s="87" t="n">
        <v>0</v>
      </c>
      <c r="K79" s="145" t="s">
        <v>91</v>
      </c>
      <c r="L79" s="146"/>
      <c r="M79" s="146"/>
      <c r="N79" s="146"/>
      <c r="O79" s="146"/>
      <c r="P79" s="146"/>
      <c r="Q79" s="146"/>
      <c r="R79" s="146"/>
      <c r="S79" s="146"/>
      <c r="T79" s="114" t="n">
        <v>293.08764940239</v>
      </c>
      <c r="U79" s="114" t="n">
        <f aca="false">J79*T79</f>
        <v>0</v>
      </c>
      <c r="V79" s="486" t="n">
        <v>22.56</v>
      </c>
      <c r="W79" s="486" t="n">
        <f aca="false">(V79*J79)</f>
        <v>0</v>
      </c>
      <c r="X79" s="487" t="n">
        <f aca="false">ROUND(U79+W79,2)</f>
        <v>0</v>
      </c>
      <c r="Y79" s="116" t="n">
        <v>792.27</v>
      </c>
      <c r="Z79" s="116" t="n">
        <v>792.27</v>
      </c>
      <c r="AA79" s="116" t="str">
        <f aca="false">IF((X79=AB79),"aaa",0)</f>
        <v>aaa</v>
      </c>
      <c r="AB79" s="94" t="n">
        <f aca="false">IF((Y79=Z79),0,(Y79-Z79))</f>
        <v>0</v>
      </c>
      <c r="AC79" s="94" t="str">
        <f aca="false">IF((X79=AB79),"OK",(X79-AB79))</f>
        <v>OK</v>
      </c>
      <c r="AD79" s="150" t="n">
        <f aca="false">300.9+0.14+0.11</f>
        <v>301.15</v>
      </c>
      <c r="AE79" s="51"/>
      <c r="AF79" s="150" t="n">
        <v>23.18</v>
      </c>
      <c r="AG79" s="118"/>
      <c r="AH79" s="119" t="n">
        <f aca="false">AF79+AD79</f>
        <v>324.33</v>
      </c>
      <c r="AI79" s="120" t="n">
        <v>324.33</v>
      </c>
    </row>
    <row r="80" s="23" customFormat="true" ht="17.25" hidden="true" customHeight="true" outlineLevel="0" collapsed="false">
      <c r="A80" s="136" t="s">
        <v>183</v>
      </c>
      <c r="B80" s="137" t="s">
        <v>97</v>
      </c>
      <c r="C80" s="138" t="s">
        <v>98</v>
      </c>
      <c r="D80" s="138"/>
      <c r="E80" s="138"/>
      <c r="F80" s="138"/>
      <c r="G80" s="138"/>
      <c r="H80" s="138"/>
      <c r="I80" s="138"/>
      <c r="J80" s="87" t="n">
        <v>0</v>
      </c>
      <c r="K80" s="145" t="s">
        <v>95</v>
      </c>
      <c r="L80" s="146"/>
      <c r="M80" s="146"/>
      <c r="N80" s="146"/>
      <c r="O80" s="146"/>
      <c r="P80" s="146"/>
      <c r="Q80" s="146"/>
      <c r="R80" s="146"/>
      <c r="S80" s="146"/>
      <c r="T80" s="114" t="n">
        <v>5.65645514223195</v>
      </c>
      <c r="U80" s="114" t="n">
        <f aca="false">J80*T80</f>
        <v>0</v>
      </c>
      <c r="V80" s="114" t="n">
        <v>3.65973741794311</v>
      </c>
      <c r="W80" s="114" t="n">
        <f aca="false">(V80*J80)</f>
        <v>0</v>
      </c>
      <c r="X80" s="115" t="n">
        <f aca="false">ROUND(U80+W80,2)</f>
        <v>0</v>
      </c>
      <c r="Y80" s="116" t="n">
        <v>85.15</v>
      </c>
      <c r="Z80" s="116" t="n">
        <v>85.15</v>
      </c>
      <c r="AA80" s="116" t="str">
        <f aca="false">IF((X80=AB80),"aaa",0)</f>
        <v>aaa</v>
      </c>
      <c r="AB80" s="94" t="n">
        <f aca="false">IF((Y80=Z80),0,(Y80-Z80))</f>
        <v>0</v>
      </c>
      <c r="AC80" s="94" t="str">
        <f aca="false">IF((X80=AB80),"OK",(X80-AB80))</f>
        <v>OK</v>
      </c>
      <c r="AD80" s="150" t="n">
        <v>5.81</v>
      </c>
      <c r="AE80" s="51"/>
      <c r="AF80" s="150" t="n">
        <v>3.76</v>
      </c>
      <c r="AG80" s="118"/>
      <c r="AH80" s="119" t="n">
        <f aca="false">AF80+AD80</f>
        <v>9.57</v>
      </c>
      <c r="AI80" s="120" t="n">
        <v>9.57</v>
      </c>
    </row>
    <row r="81" s="23" customFormat="true" ht="20.1" hidden="true" customHeight="true" outlineLevel="0" collapsed="false">
      <c r="A81" s="136" t="s">
        <v>184</v>
      </c>
      <c r="B81" s="137" t="s">
        <v>185</v>
      </c>
      <c r="C81" s="138" t="s">
        <v>186</v>
      </c>
      <c r="D81" s="138"/>
      <c r="E81" s="138"/>
      <c r="F81" s="138"/>
      <c r="G81" s="138"/>
      <c r="H81" s="138"/>
      <c r="I81" s="138"/>
      <c r="J81" s="145" t="n">
        <v>0</v>
      </c>
      <c r="K81" s="139" t="s">
        <v>95</v>
      </c>
      <c r="L81" s="140"/>
      <c r="M81" s="140"/>
      <c r="N81" s="140"/>
      <c r="O81" s="140"/>
      <c r="P81" s="140"/>
      <c r="Q81" s="140"/>
      <c r="R81" s="140"/>
      <c r="S81" s="140"/>
      <c r="T81" s="114" t="n">
        <v>6.14450867052023</v>
      </c>
      <c r="U81" s="114" t="n">
        <f aca="false">J81*T81</f>
        <v>0</v>
      </c>
      <c r="V81" s="114" t="n">
        <v>1.75</v>
      </c>
      <c r="W81" s="114" t="n">
        <f aca="false">(V81*J81)</f>
        <v>0</v>
      </c>
      <c r="X81" s="115" t="n">
        <f aca="false">ROUND(U81+W81,2)</f>
        <v>0</v>
      </c>
      <c r="Y81" s="116" t="n">
        <v>54.63</v>
      </c>
      <c r="Z81" s="116" t="n">
        <v>54.63</v>
      </c>
      <c r="AA81" s="116" t="str">
        <f aca="false">IF((X81=AB81),"aaa",0)</f>
        <v>aaa</v>
      </c>
      <c r="AB81" s="94" t="n">
        <f aca="false">IF((Y81=Z81),0,(Y81-Z81))</f>
        <v>0</v>
      </c>
      <c r="AC81" s="94" t="str">
        <f aca="false">IF((X81=AB81),"OK",(X81-AB81))</f>
        <v>OK</v>
      </c>
      <c r="AD81" s="141" t="n">
        <v>6.31</v>
      </c>
      <c r="AE81" s="51"/>
      <c r="AF81" s="141" t="n">
        <v>1.8</v>
      </c>
      <c r="AG81" s="118"/>
      <c r="AH81" s="119" t="n">
        <f aca="false">AF81+AD81</f>
        <v>8.11</v>
      </c>
      <c r="AI81" s="120" t="n">
        <v>8.11</v>
      </c>
    </row>
    <row r="82" s="23" customFormat="true" ht="20.1" hidden="true" customHeight="true" outlineLevel="0" collapsed="false">
      <c r="A82" s="136" t="s">
        <v>187</v>
      </c>
      <c r="B82" s="137" t="s">
        <v>188</v>
      </c>
      <c r="C82" s="138" t="s">
        <v>189</v>
      </c>
      <c r="D82" s="138"/>
      <c r="E82" s="138"/>
      <c r="F82" s="138"/>
      <c r="G82" s="138"/>
      <c r="H82" s="138"/>
      <c r="I82" s="138"/>
      <c r="J82" s="145" t="n">
        <v>0</v>
      </c>
      <c r="K82" s="139" t="s">
        <v>95</v>
      </c>
      <c r="L82" s="140"/>
      <c r="M82" s="140"/>
      <c r="N82" s="140"/>
      <c r="O82" s="140"/>
      <c r="P82" s="140"/>
      <c r="Q82" s="140"/>
      <c r="R82" s="140"/>
      <c r="S82" s="140"/>
      <c r="T82" s="114" t="n">
        <v>5.19340896812534</v>
      </c>
      <c r="U82" s="114" t="n">
        <f aca="false">J82*T82</f>
        <v>0</v>
      </c>
      <c r="V82" s="114" t="n">
        <v>1.23851971907077</v>
      </c>
      <c r="W82" s="114" t="n">
        <f aca="false">(V82*J82)</f>
        <v>0</v>
      </c>
      <c r="X82" s="115" t="n">
        <f aca="false">ROUND(U82+W82,2)</f>
        <v>0</v>
      </c>
      <c r="Y82" s="116" t="n">
        <v>238.11</v>
      </c>
      <c r="Z82" s="116" t="n">
        <v>238.11</v>
      </c>
      <c r="AA82" s="116" t="str">
        <f aca="false">IF((X82=AB82),"aaa",0)</f>
        <v>aaa</v>
      </c>
      <c r="AB82" s="94" t="n">
        <f aca="false">IF((Y82=Z82),0,(Y82-Z82))</f>
        <v>0</v>
      </c>
      <c r="AC82" s="94" t="str">
        <f aca="false">IF((X82=AB82),"OK",(X82-AB82))</f>
        <v>OK</v>
      </c>
      <c r="AD82" s="141" t="n">
        <v>5.34</v>
      </c>
      <c r="AE82" s="51"/>
      <c r="AF82" s="141" t="n">
        <v>1.27</v>
      </c>
      <c r="AG82" s="118"/>
      <c r="AH82" s="119" t="n">
        <f aca="false">AF82+AD82</f>
        <v>6.61</v>
      </c>
      <c r="AI82" s="120" t="n">
        <v>6.61</v>
      </c>
    </row>
    <row r="83" s="108" customFormat="true" ht="12.75" hidden="false" customHeight="false" outlineLevel="0" collapsed="false">
      <c r="A83" s="154" t="n">
        <v>7</v>
      </c>
      <c r="B83" s="97" t="s">
        <v>190</v>
      </c>
      <c r="C83" s="97"/>
      <c r="D83" s="97"/>
      <c r="E83" s="97"/>
      <c r="F83" s="97"/>
      <c r="G83" s="97"/>
      <c r="H83" s="97"/>
      <c r="I83" s="97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122"/>
      <c r="U83" s="100" t="n">
        <f aca="false">SUM(U84:U109)</f>
        <v>44900.90608</v>
      </c>
      <c r="V83" s="122"/>
      <c r="W83" s="100" t="n">
        <f aca="false">SUM(W84:W109)</f>
        <v>9981.56784</v>
      </c>
      <c r="X83" s="100" t="n">
        <f aca="false">SUM(X84:X109)</f>
        <v>54882.48</v>
      </c>
      <c r="Y83" s="102"/>
      <c r="Z83" s="102"/>
      <c r="AA83" s="116" t="n">
        <f aca="false">IF((X83=AB83),"aaa",0)</f>
        <v>0</v>
      </c>
      <c r="AB83" s="102"/>
      <c r="AC83" s="123"/>
      <c r="AD83" s="104" t="s">
        <v>62</v>
      </c>
      <c r="AE83" s="103"/>
      <c r="AF83" s="104" t="s">
        <v>63</v>
      </c>
      <c r="AG83" s="105"/>
      <c r="AH83" s="106" t="s">
        <v>64</v>
      </c>
      <c r="AI83" s="107" t="s">
        <v>65</v>
      </c>
    </row>
    <row r="84" s="23" customFormat="true" ht="20.1" hidden="false" customHeight="true" outlineLevel="0" collapsed="false">
      <c r="A84" s="136" t="s">
        <v>191</v>
      </c>
      <c r="B84" s="137" t="s">
        <v>192</v>
      </c>
      <c r="C84" s="138" t="s">
        <v>193</v>
      </c>
      <c r="D84" s="138"/>
      <c r="E84" s="138"/>
      <c r="F84" s="138"/>
      <c r="G84" s="138"/>
      <c r="H84" s="138"/>
      <c r="I84" s="138"/>
      <c r="J84" s="145" t="n">
        <v>12</v>
      </c>
      <c r="K84" s="139" t="s">
        <v>132</v>
      </c>
      <c r="L84" s="140"/>
      <c r="M84" s="140"/>
      <c r="N84" s="140"/>
      <c r="O84" s="140"/>
      <c r="P84" s="140"/>
      <c r="Q84" s="140"/>
      <c r="R84" s="140"/>
      <c r="S84" s="140"/>
      <c r="T84" s="114" t="n">
        <v>1308.85</v>
      </c>
      <c r="U84" s="114" t="n">
        <f aca="false">J84*T84</f>
        <v>15706.2</v>
      </c>
      <c r="V84" s="114" t="n">
        <v>92.1083333333333</v>
      </c>
      <c r="W84" s="114" t="n">
        <f aca="false">(V84*J84)</f>
        <v>1105.3</v>
      </c>
      <c r="X84" s="115" t="n">
        <v>16811.51</v>
      </c>
      <c r="Y84" s="116" t="n">
        <v>16811.51</v>
      </c>
      <c r="Z84" s="116" t="n">
        <v>0</v>
      </c>
      <c r="AA84" s="116" t="str">
        <f aca="false">IF((X84=AB84),"aaa",0)</f>
        <v>aaa</v>
      </c>
      <c r="AB84" s="94" t="n">
        <f aca="false">IF((Y84=Z84),0,(Y84-Z84))</f>
        <v>16811.51</v>
      </c>
      <c r="AC84" s="94" t="str">
        <f aca="false">IF((X84=AB84),"OK",(X84-AB84))</f>
        <v>OK</v>
      </c>
      <c r="AD84" s="140" t="n">
        <f aca="false">1344.49+0.35</f>
        <v>1344.84</v>
      </c>
      <c r="AE84" s="51"/>
      <c r="AF84" s="140" t="n">
        <v>94.64</v>
      </c>
      <c r="AG84" s="118"/>
      <c r="AH84" s="119" t="n">
        <f aca="false">AF84+AD84</f>
        <v>1439.48</v>
      </c>
      <c r="AI84" s="167" t="n">
        <v>1439.48</v>
      </c>
    </row>
    <row r="85" s="23" customFormat="true" ht="20.1" hidden="false" customHeight="true" outlineLevel="0" collapsed="false">
      <c r="A85" s="136" t="s">
        <v>194</v>
      </c>
      <c r="B85" s="137" t="s">
        <v>148</v>
      </c>
      <c r="C85" s="138" t="s">
        <v>149</v>
      </c>
      <c r="D85" s="138"/>
      <c r="E85" s="138"/>
      <c r="F85" s="138"/>
      <c r="G85" s="138"/>
      <c r="H85" s="138"/>
      <c r="I85" s="138"/>
      <c r="J85" s="145" t="n">
        <v>12</v>
      </c>
      <c r="K85" s="139" t="s">
        <v>132</v>
      </c>
      <c r="L85" s="140"/>
      <c r="M85" s="140"/>
      <c r="N85" s="140"/>
      <c r="O85" s="140"/>
      <c r="P85" s="140"/>
      <c r="Q85" s="140"/>
      <c r="R85" s="140"/>
      <c r="S85" s="140"/>
      <c r="T85" s="114" t="n">
        <v>508.499166666667</v>
      </c>
      <c r="U85" s="114" t="n">
        <f aca="false">J85*T85</f>
        <v>6101.99</v>
      </c>
      <c r="V85" s="114" t="n">
        <v>105.268333333333</v>
      </c>
      <c r="W85" s="114" t="n">
        <f aca="false">(V85*J85)</f>
        <v>1263.22</v>
      </c>
      <c r="X85" s="115" t="n">
        <v>7365.22</v>
      </c>
      <c r="Y85" s="116" t="n">
        <v>7365.22</v>
      </c>
      <c r="Z85" s="116" t="n">
        <v>0</v>
      </c>
      <c r="AA85" s="116" t="str">
        <f aca="false">IF((X85=AB85),"aaa",0)</f>
        <v>aaa</v>
      </c>
      <c r="AB85" s="94" t="n">
        <f aca="false">IF((Y85=Z85),0,(Y85-Z85))</f>
        <v>7365.22</v>
      </c>
      <c r="AC85" s="94" t="str">
        <f aca="false">IF((X85=AB85),"OK",(X85-AB85))</f>
        <v>OK</v>
      </c>
      <c r="AD85" s="140" t="n">
        <f aca="false">522.08+0.4</f>
        <v>522.48</v>
      </c>
      <c r="AE85" s="51"/>
      <c r="AF85" s="140" t="n">
        <v>108.16</v>
      </c>
      <c r="AG85" s="118"/>
      <c r="AH85" s="119" t="n">
        <f aca="false">AF85+AD85</f>
        <v>630.64</v>
      </c>
      <c r="AI85" s="120" t="n">
        <v>630.64</v>
      </c>
    </row>
    <row r="86" s="23" customFormat="true" ht="12.75" hidden="false" customHeight="false" outlineLevel="0" collapsed="false">
      <c r="A86" s="136" t="s">
        <v>195</v>
      </c>
      <c r="B86" s="137" t="s">
        <v>139</v>
      </c>
      <c r="C86" s="137" t="s">
        <v>140</v>
      </c>
      <c r="D86" s="137"/>
      <c r="E86" s="137"/>
      <c r="F86" s="137"/>
      <c r="G86" s="137"/>
      <c r="H86" s="137"/>
      <c r="I86" s="137"/>
      <c r="J86" s="87" t="n">
        <f aca="false">0.6*0.6*0.05*12</f>
        <v>0.216</v>
      </c>
      <c r="K86" s="145" t="s">
        <v>91</v>
      </c>
      <c r="L86" s="140"/>
      <c r="M86" s="140"/>
      <c r="N86" s="140"/>
      <c r="O86" s="140"/>
      <c r="P86" s="140"/>
      <c r="Q86" s="140"/>
      <c r="R86" s="140"/>
      <c r="S86" s="140"/>
      <c r="T86" s="486" t="n">
        <v>265.63</v>
      </c>
      <c r="U86" s="486" t="n">
        <f aca="false">J86*T86</f>
        <v>57.37608</v>
      </c>
      <c r="V86" s="486" t="n">
        <v>142.49</v>
      </c>
      <c r="W86" s="486" t="n">
        <f aca="false">(V86*J86)</f>
        <v>30.77784</v>
      </c>
      <c r="X86" s="487" t="n">
        <v>88.16</v>
      </c>
      <c r="Y86" s="116" t="n">
        <v>88.16</v>
      </c>
      <c r="Z86" s="116" t="n">
        <v>0</v>
      </c>
      <c r="AA86" s="116" t="str">
        <f aca="false">IF((X86=AB86),"aaa",0)</f>
        <v>aaa</v>
      </c>
      <c r="AB86" s="94" t="n">
        <f aca="false">IF((Y86=Z86),0,(Y86-Z86))</f>
        <v>88.16</v>
      </c>
      <c r="AC86" s="485" t="str">
        <f aca="false">IF((X86=AB86),"OK",(X86-AB86))</f>
        <v>OK</v>
      </c>
      <c r="AD86" s="140" t="n">
        <v>272.93</v>
      </c>
      <c r="AE86" s="51"/>
      <c r="AF86" s="140" t="n">
        <v>146.4</v>
      </c>
      <c r="AG86" s="118"/>
      <c r="AH86" s="119" t="n">
        <f aca="false">AF86+AD86</f>
        <v>419.33</v>
      </c>
      <c r="AI86" s="120" t="n">
        <v>419.43</v>
      </c>
    </row>
    <row r="87" s="23" customFormat="true" ht="12.75" hidden="false" customHeight="false" outlineLevel="0" collapsed="false">
      <c r="A87" s="136" t="s">
        <v>196</v>
      </c>
      <c r="B87" s="137" t="s">
        <v>142</v>
      </c>
      <c r="C87" s="137" t="s">
        <v>143</v>
      </c>
      <c r="D87" s="137"/>
      <c r="E87" s="137"/>
      <c r="F87" s="137"/>
      <c r="G87" s="137"/>
      <c r="H87" s="137"/>
      <c r="I87" s="137"/>
      <c r="J87" s="87" t="n">
        <f aca="false">0.6*0.6*0.6*12</f>
        <v>2.592</v>
      </c>
      <c r="K87" s="145" t="s">
        <v>91</v>
      </c>
      <c r="L87" s="140"/>
      <c r="M87" s="140"/>
      <c r="N87" s="140"/>
      <c r="O87" s="140"/>
      <c r="P87" s="140"/>
      <c r="Q87" s="140"/>
      <c r="R87" s="140"/>
      <c r="S87" s="140"/>
      <c r="T87" s="114" t="n">
        <v>23.1635802469136</v>
      </c>
      <c r="U87" s="114" t="n">
        <f aca="false">J87*T87</f>
        <v>60.04</v>
      </c>
      <c r="V87" s="114" t="n">
        <v>72.9398148148148</v>
      </c>
      <c r="W87" s="114" t="n">
        <f aca="false">(V87*J87)</f>
        <v>189.06</v>
      </c>
      <c r="X87" s="115" t="n">
        <f aca="false">ROUND(U87+W87,2)</f>
        <v>249.1</v>
      </c>
      <c r="Y87" s="116" t="n">
        <v>249.1</v>
      </c>
      <c r="Z87" s="116" t="n">
        <v>0</v>
      </c>
      <c r="AA87" s="116" t="str">
        <f aca="false">IF((X87=AB87),"aaa",0)</f>
        <v>aaa</v>
      </c>
      <c r="AB87" s="94" t="n">
        <f aca="false">IF((Y87=Z87),0,(Y87-Z87))</f>
        <v>249.1</v>
      </c>
      <c r="AC87" s="94" t="str">
        <f aca="false">IF((X87=AB87),"OK",(X87-AB87))</f>
        <v>OK</v>
      </c>
      <c r="AD87" s="140" t="n">
        <v>23.8</v>
      </c>
      <c r="AE87" s="51"/>
      <c r="AF87" s="140" t="n">
        <v>74.95</v>
      </c>
      <c r="AG87" s="118"/>
      <c r="AH87" s="119" t="n">
        <f aca="false">AF87+AD87</f>
        <v>98.75</v>
      </c>
      <c r="AI87" s="120" t="n">
        <v>2.12</v>
      </c>
    </row>
    <row r="88" s="23" customFormat="true" ht="12.75" hidden="false" customHeight="true" outlineLevel="0" collapsed="false">
      <c r="A88" s="136" t="s">
        <v>197</v>
      </c>
      <c r="B88" s="137" t="s">
        <v>89</v>
      </c>
      <c r="C88" s="138" t="s">
        <v>146</v>
      </c>
      <c r="D88" s="138"/>
      <c r="E88" s="138"/>
      <c r="F88" s="138"/>
      <c r="G88" s="138"/>
      <c r="H88" s="138"/>
      <c r="I88" s="138"/>
      <c r="J88" s="87" t="n">
        <f aca="false">0.6*0.6*0.6*12</f>
        <v>2.592</v>
      </c>
      <c r="K88" s="145" t="s">
        <v>91</v>
      </c>
      <c r="L88" s="146"/>
      <c r="M88" s="146"/>
      <c r="N88" s="146"/>
      <c r="O88" s="146"/>
      <c r="P88" s="146"/>
      <c r="Q88" s="146"/>
      <c r="R88" s="146"/>
      <c r="S88" s="146"/>
      <c r="T88" s="114" t="n">
        <v>293.090277777778</v>
      </c>
      <c r="U88" s="114" t="n">
        <f aca="false">J88*T88</f>
        <v>759.69</v>
      </c>
      <c r="V88" s="486" t="n">
        <v>22.56</v>
      </c>
      <c r="W88" s="114" t="n">
        <v>58.46</v>
      </c>
      <c r="X88" s="115" t="n">
        <v>818.16</v>
      </c>
      <c r="Y88" s="116" t="n">
        <v>818.16</v>
      </c>
      <c r="Z88" s="116" t="n">
        <v>0</v>
      </c>
      <c r="AA88" s="116" t="str">
        <f aca="false">IF((X88=AB88),"aaa",0)</f>
        <v>aaa</v>
      </c>
      <c r="AB88" s="94" t="n">
        <f aca="false">IF((Y88=Z88),0,(Y88-Z88))</f>
        <v>818.16</v>
      </c>
      <c r="AC88" s="94" t="str">
        <f aca="false">IF((X88=AB88),"OK",(X88-AB88))</f>
        <v>OK</v>
      </c>
      <c r="AD88" s="150" t="n">
        <f aca="false">300.9+0.14+0.11</f>
        <v>301.15</v>
      </c>
      <c r="AE88" s="51"/>
      <c r="AF88" s="150" t="n">
        <v>23.18</v>
      </c>
      <c r="AG88" s="118"/>
      <c r="AH88" s="119" t="n">
        <f aca="false">AF88+AD88</f>
        <v>324.33</v>
      </c>
      <c r="AI88" s="120" t="n">
        <v>324.33</v>
      </c>
    </row>
    <row r="89" s="23" customFormat="true" ht="30" hidden="false" customHeight="true" outlineLevel="0" collapsed="false">
      <c r="A89" s="136" t="s">
        <v>198</v>
      </c>
      <c r="B89" s="137" t="s">
        <v>199</v>
      </c>
      <c r="C89" s="138" t="s">
        <v>200</v>
      </c>
      <c r="D89" s="138"/>
      <c r="E89" s="138"/>
      <c r="F89" s="138"/>
      <c r="G89" s="138"/>
      <c r="H89" s="138"/>
      <c r="I89" s="138"/>
      <c r="J89" s="145" t="n">
        <v>1</v>
      </c>
      <c r="K89" s="139" t="s">
        <v>132</v>
      </c>
      <c r="L89" s="140"/>
      <c r="M89" s="140"/>
      <c r="N89" s="140"/>
      <c r="O89" s="140"/>
      <c r="P89" s="140"/>
      <c r="Q89" s="140"/>
      <c r="R89" s="140"/>
      <c r="S89" s="140"/>
      <c r="T89" s="114" t="n">
        <v>336.87</v>
      </c>
      <c r="U89" s="114" t="n">
        <f aca="false">J89*T89</f>
        <v>336.87</v>
      </c>
      <c r="V89" s="114" t="n">
        <v>55.98</v>
      </c>
      <c r="W89" s="114" t="n">
        <f aca="false">(V89*J89)</f>
        <v>55.98</v>
      </c>
      <c r="X89" s="487" t="n">
        <v>392.84</v>
      </c>
      <c r="Y89" s="116" t="n">
        <v>392.84</v>
      </c>
      <c r="Z89" s="116" t="n">
        <v>0</v>
      </c>
      <c r="AA89" s="116" t="str">
        <f aca="false">IF((X89=AB89),"aaa",0)</f>
        <v>aaa</v>
      </c>
      <c r="AB89" s="94" t="n">
        <f aca="false">IF((Y89=Z89),0,(Y89-Z89))</f>
        <v>392.84</v>
      </c>
      <c r="AC89" s="485" t="str">
        <f aca="false">IF((X89=AB89),"OK",(X89-AB89))</f>
        <v>OK</v>
      </c>
      <c r="AD89" s="140" t="n">
        <f aca="false">345.89+0.24</f>
        <v>346.13</v>
      </c>
      <c r="AE89" s="51"/>
      <c r="AF89" s="140" t="n">
        <v>57.52</v>
      </c>
      <c r="AG89" s="118"/>
      <c r="AH89" s="119" t="n">
        <f aca="false">AF89+AD89</f>
        <v>403.65</v>
      </c>
      <c r="AI89" s="120" t="n">
        <v>403.65</v>
      </c>
    </row>
    <row r="90" s="23" customFormat="true" ht="20.1" hidden="false" customHeight="true" outlineLevel="0" collapsed="false">
      <c r="A90" s="136" t="s">
        <v>201</v>
      </c>
      <c r="B90" s="137" t="s">
        <v>202</v>
      </c>
      <c r="C90" s="138" t="s">
        <v>203</v>
      </c>
      <c r="D90" s="138"/>
      <c r="E90" s="138"/>
      <c r="F90" s="138"/>
      <c r="G90" s="138"/>
      <c r="H90" s="138"/>
      <c r="I90" s="138"/>
      <c r="J90" s="145" t="n">
        <v>1</v>
      </c>
      <c r="K90" s="139" t="s">
        <v>132</v>
      </c>
      <c r="L90" s="140"/>
      <c r="M90" s="140"/>
      <c r="N90" s="140"/>
      <c r="O90" s="140"/>
      <c r="P90" s="140"/>
      <c r="Q90" s="140"/>
      <c r="R90" s="140"/>
      <c r="S90" s="140"/>
      <c r="T90" s="114" t="n">
        <v>8.91</v>
      </c>
      <c r="U90" s="114" t="n">
        <f aca="false">J90*T90</f>
        <v>8.91</v>
      </c>
      <c r="V90" s="114" t="n">
        <v>0.77</v>
      </c>
      <c r="W90" s="114" t="n">
        <f aca="false">(V90*J90)</f>
        <v>0.77</v>
      </c>
      <c r="X90" s="115" t="n">
        <f aca="false">ROUND(U90+W90,2)</f>
        <v>9.68</v>
      </c>
      <c r="Y90" s="116" t="n">
        <v>9.68</v>
      </c>
      <c r="Z90" s="116" t="n">
        <v>0</v>
      </c>
      <c r="AA90" s="116" t="str">
        <f aca="false">IF((X90=AB90),"aaa",0)</f>
        <v>aaa</v>
      </c>
      <c r="AB90" s="94" t="n">
        <f aca="false">IF((Y90=Z90),0,(Y90-Z90))</f>
        <v>9.68</v>
      </c>
      <c r="AC90" s="94" t="str">
        <f aca="false">IF((X90=AB90),"OK",(X90-AB90))</f>
        <v>OK</v>
      </c>
      <c r="AD90" s="140" t="n">
        <v>9.15</v>
      </c>
      <c r="AE90" s="51"/>
      <c r="AF90" s="140" t="n">
        <v>0.79</v>
      </c>
      <c r="AG90" s="118"/>
      <c r="AH90" s="119" t="n">
        <f aca="false">AF90+AD90</f>
        <v>9.94</v>
      </c>
      <c r="AI90" s="120" t="n">
        <v>9.94</v>
      </c>
    </row>
    <row r="91" s="23" customFormat="true" ht="20.1" hidden="false" customHeight="true" outlineLevel="0" collapsed="false">
      <c r="A91" s="136" t="s">
        <v>204</v>
      </c>
      <c r="B91" s="137" t="s">
        <v>205</v>
      </c>
      <c r="C91" s="138" t="s">
        <v>206</v>
      </c>
      <c r="D91" s="138"/>
      <c r="E91" s="138"/>
      <c r="F91" s="138"/>
      <c r="G91" s="138"/>
      <c r="H91" s="138"/>
      <c r="I91" s="138"/>
      <c r="J91" s="145" t="n">
        <v>2</v>
      </c>
      <c r="K91" s="139" t="s">
        <v>132</v>
      </c>
      <c r="L91" s="140"/>
      <c r="M91" s="140"/>
      <c r="N91" s="140"/>
      <c r="O91" s="140"/>
      <c r="P91" s="140"/>
      <c r="Q91" s="140"/>
      <c r="R91" s="140"/>
      <c r="S91" s="140"/>
      <c r="T91" s="114" t="n">
        <v>8.98</v>
      </c>
      <c r="U91" s="114" t="n">
        <f aca="false">J91*T91</f>
        <v>17.96</v>
      </c>
      <c r="V91" s="114" t="n">
        <v>1.07</v>
      </c>
      <c r="W91" s="114" t="n">
        <f aca="false">(V91*J91)</f>
        <v>2.14</v>
      </c>
      <c r="X91" s="115" t="n">
        <f aca="false">ROUND(U91+W91,2)</f>
        <v>20.1</v>
      </c>
      <c r="Y91" s="116" t="n">
        <v>20.1</v>
      </c>
      <c r="Z91" s="116" t="n">
        <v>0</v>
      </c>
      <c r="AA91" s="116" t="str">
        <f aca="false">IF((X91=AB91),"aaa",0)</f>
        <v>aaa</v>
      </c>
      <c r="AB91" s="94" t="n">
        <f aca="false">IF((Y91=Z91),0,(Y91-Z91))</f>
        <v>20.1</v>
      </c>
      <c r="AC91" s="94" t="str">
        <f aca="false">IF((X91=AB91),"OK",(X91-AB91))</f>
        <v>OK</v>
      </c>
      <c r="AD91" s="140" t="n">
        <v>9.23</v>
      </c>
      <c r="AE91" s="51"/>
      <c r="AF91" s="140" t="n">
        <v>1.1</v>
      </c>
      <c r="AG91" s="118"/>
      <c r="AH91" s="119" t="n">
        <f aca="false">AF91+AD91</f>
        <v>10.33</v>
      </c>
      <c r="AI91" s="120" t="n">
        <v>10.33</v>
      </c>
    </row>
    <row r="92" s="23" customFormat="true" ht="20.1" hidden="false" customHeight="true" outlineLevel="0" collapsed="false">
      <c r="A92" s="136" t="s">
        <v>207</v>
      </c>
      <c r="B92" s="137" t="s">
        <v>208</v>
      </c>
      <c r="C92" s="138" t="s">
        <v>209</v>
      </c>
      <c r="D92" s="138"/>
      <c r="E92" s="138"/>
      <c r="F92" s="138"/>
      <c r="G92" s="138"/>
      <c r="H92" s="138"/>
      <c r="I92" s="138"/>
      <c r="J92" s="145" t="n">
        <v>5</v>
      </c>
      <c r="K92" s="139" t="s">
        <v>132</v>
      </c>
      <c r="L92" s="140"/>
      <c r="M92" s="140"/>
      <c r="N92" s="140"/>
      <c r="O92" s="140"/>
      <c r="P92" s="140"/>
      <c r="Q92" s="140"/>
      <c r="R92" s="140"/>
      <c r="S92" s="140"/>
      <c r="T92" s="114" t="n">
        <v>9.276</v>
      </c>
      <c r="U92" s="114" t="n">
        <f aca="false">J92*T92</f>
        <v>46.38</v>
      </c>
      <c r="V92" s="114" t="n">
        <v>1.47</v>
      </c>
      <c r="W92" s="114" t="n">
        <f aca="false">(V92*J92)</f>
        <v>7.35</v>
      </c>
      <c r="X92" s="115" t="n">
        <f aca="false">ROUND(U92+W92,2)</f>
        <v>53.73</v>
      </c>
      <c r="Y92" s="116" t="n">
        <v>53.73</v>
      </c>
      <c r="Z92" s="116" t="n">
        <v>0</v>
      </c>
      <c r="AA92" s="116" t="str">
        <f aca="false">IF((X92=AB92),"aaa",0)</f>
        <v>aaa</v>
      </c>
      <c r="AB92" s="94" t="n">
        <f aca="false">IF((Y92=Z92),0,(Y92-Z92))</f>
        <v>53.73</v>
      </c>
      <c r="AC92" s="94" t="str">
        <f aca="false">IF((X92=AB92),"OK",(X92-AB92))</f>
        <v>OK</v>
      </c>
      <c r="AD92" s="140" t="n">
        <v>9.53</v>
      </c>
      <c r="AE92" s="51"/>
      <c r="AF92" s="140" t="n">
        <v>1.51</v>
      </c>
      <c r="AG92" s="118"/>
      <c r="AH92" s="119" t="n">
        <f aca="false">AF92+AD92</f>
        <v>11.04</v>
      </c>
      <c r="AI92" s="120" t="n">
        <v>11.04</v>
      </c>
    </row>
    <row r="93" s="23" customFormat="true" ht="20.1" hidden="false" customHeight="true" outlineLevel="0" collapsed="false">
      <c r="A93" s="136" t="s">
        <v>210</v>
      </c>
      <c r="B93" s="137" t="s">
        <v>211</v>
      </c>
      <c r="C93" s="138" t="s">
        <v>212</v>
      </c>
      <c r="D93" s="138"/>
      <c r="E93" s="138"/>
      <c r="F93" s="138"/>
      <c r="G93" s="138"/>
      <c r="H93" s="138"/>
      <c r="I93" s="138"/>
      <c r="J93" s="145" t="n">
        <v>1</v>
      </c>
      <c r="K93" s="139" t="s">
        <v>132</v>
      </c>
      <c r="L93" s="140"/>
      <c r="M93" s="140"/>
      <c r="N93" s="140"/>
      <c r="O93" s="140"/>
      <c r="P93" s="140"/>
      <c r="Q93" s="140"/>
      <c r="R93" s="140"/>
      <c r="S93" s="140"/>
      <c r="T93" s="114" t="n">
        <v>13.87</v>
      </c>
      <c r="U93" s="114" t="n">
        <f aca="false">J93*T93</f>
        <v>13.87</v>
      </c>
      <c r="V93" s="114" t="n">
        <v>3.04</v>
      </c>
      <c r="W93" s="114" t="n">
        <f aca="false">(V93*J93)</f>
        <v>3.04</v>
      </c>
      <c r="X93" s="115" t="n">
        <f aca="false">ROUND(U93+W93,2)</f>
        <v>16.91</v>
      </c>
      <c r="Y93" s="116" t="n">
        <v>16.91</v>
      </c>
      <c r="Z93" s="116" t="n">
        <v>0</v>
      </c>
      <c r="AA93" s="116" t="str">
        <f aca="false">IF((X93=AB93),"aaa",0)</f>
        <v>aaa</v>
      </c>
      <c r="AB93" s="94" t="n">
        <f aca="false">IF((Y93=Z93),0,(Y93-Z93))</f>
        <v>16.91</v>
      </c>
      <c r="AC93" s="94" t="str">
        <f aca="false">IF((X93=AB93),"OK",(X93-AB93))</f>
        <v>OK</v>
      </c>
      <c r="AD93" s="140" t="n">
        <v>14.25</v>
      </c>
      <c r="AE93" s="51"/>
      <c r="AF93" s="140" t="n">
        <v>3.12</v>
      </c>
      <c r="AG93" s="118"/>
      <c r="AH93" s="119" t="n">
        <f aca="false">AF93+AD93</f>
        <v>17.37</v>
      </c>
      <c r="AI93" s="120" t="n">
        <v>17.37</v>
      </c>
    </row>
    <row r="94" s="23" customFormat="true" ht="20.1" hidden="false" customHeight="true" outlineLevel="0" collapsed="false">
      <c r="A94" s="136" t="s">
        <v>213</v>
      </c>
      <c r="B94" s="137" t="s">
        <v>214</v>
      </c>
      <c r="C94" s="138" t="s">
        <v>215</v>
      </c>
      <c r="D94" s="138"/>
      <c r="E94" s="138"/>
      <c r="F94" s="138"/>
      <c r="G94" s="138"/>
      <c r="H94" s="138"/>
      <c r="I94" s="138"/>
      <c r="J94" s="145" t="n">
        <v>2</v>
      </c>
      <c r="K94" s="139" t="s">
        <v>132</v>
      </c>
      <c r="L94" s="140"/>
      <c r="M94" s="140"/>
      <c r="N94" s="140"/>
      <c r="O94" s="140"/>
      <c r="P94" s="140"/>
      <c r="Q94" s="140"/>
      <c r="R94" s="140"/>
      <c r="S94" s="140"/>
      <c r="T94" s="114" t="n">
        <v>14.405</v>
      </c>
      <c r="U94" s="114" t="n">
        <f aca="false">J94*T94</f>
        <v>28.81</v>
      </c>
      <c r="V94" s="486" t="n">
        <v>4.27</v>
      </c>
      <c r="W94" s="114" t="n">
        <v>8.55</v>
      </c>
      <c r="X94" s="115" t="n">
        <f aca="false">ROUND(U94+W94,2)</f>
        <v>37.36</v>
      </c>
      <c r="Y94" s="116" t="n">
        <v>37.36</v>
      </c>
      <c r="Z94" s="116" t="n">
        <v>0</v>
      </c>
      <c r="AA94" s="116" t="str">
        <f aca="false">IF((X94=AB94),"aaa",0)</f>
        <v>aaa</v>
      </c>
      <c r="AB94" s="94" t="n">
        <f aca="false">IF((Y94=Z94),0,(Y94-Z94))</f>
        <v>37.36</v>
      </c>
      <c r="AC94" s="94" t="str">
        <f aca="false">IF((X94=AB94),"OK",(X94-AB94))</f>
        <v>OK</v>
      </c>
      <c r="AD94" s="140" t="n">
        <v>14.8</v>
      </c>
      <c r="AE94" s="51"/>
      <c r="AF94" s="140" t="n">
        <v>4.39</v>
      </c>
      <c r="AG94" s="118"/>
      <c r="AH94" s="119" t="n">
        <f aca="false">AF94+AD94</f>
        <v>19.19</v>
      </c>
      <c r="AI94" s="120" t="n">
        <v>19.19</v>
      </c>
    </row>
    <row r="95" s="23" customFormat="true" ht="20.1" hidden="false" customHeight="true" outlineLevel="0" collapsed="false">
      <c r="A95" s="136" t="s">
        <v>216</v>
      </c>
      <c r="B95" s="137" t="s">
        <v>217</v>
      </c>
      <c r="C95" s="138" t="s">
        <v>218</v>
      </c>
      <c r="D95" s="138"/>
      <c r="E95" s="138"/>
      <c r="F95" s="138"/>
      <c r="G95" s="138"/>
      <c r="H95" s="138"/>
      <c r="I95" s="138"/>
      <c r="J95" s="145" t="n">
        <v>85</v>
      </c>
      <c r="K95" s="139" t="s">
        <v>159</v>
      </c>
      <c r="L95" s="140"/>
      <c r="M95" s="140"/>
      <c r="N95" s="140"/>
      <c r="O95" s="140"/>
      <c r="P95" s="140"/>
      <c r="Q95" s="140"/>
      <c r="R95" s="140"/>
      <c r="S95" s="140"/>
      <c r="T95" s="114" t="n">
        <v>1.05470588235294</v>
      </c>
      <c r="U95" s="114" t="n">
        <f aca="false">J95*T95</f>
        <v>89.65</v>
      </c>
      <c r="V95" s="114" t="n">
        <v>0.543294117647059</v>
      </c>
      <c r="W95" s="114" t="n">
        <f aca="false">(V95*J95)</f>
        <v>46.18</v>
      </c>
      <c r="X95" s="115" t="n">
        <f aca="false">ROUND(U95+W95,2)</f>
        <v>135.83</v>
      </c>
      <c r="Y95" s="116" t="n">
        <v>135.83</v>
      </c>
      <c r="Z95" s="116" t="n">
        <v>0</v>
      </c>
      <c r="AA95" s="116" t="str">
        <f aca="false">IF((X95=AB95),"aaa",0)</f>
        <v>aaa</v>
      </c>
      <c r="AB95" s="94" t="n">
        <f aca="false">IF((Y95=Z95),0,(Y95-Z95))</f>
        <v>135.83</v>
      </c>
      <c r="AC95" s="94" t="str">
        <f aca="false">IF((X95=AB95),"OK",(X95-AB95))</f>
        <v>OK</v>
      </c>
      <c r="AD95" s="140" t="n">
        <v>1.08</v>
      </c>
      <c r="AE95" s="51"/>
      <c r="AF95" s="140" t="n">
        <v>0.56</v>
      </c>
      <c r="AG95" s="118"/>
      <c r="AH95" s="119" t="n">
        <f aca="false">AF95+AD95</f>
        <v>1.64</v>
      </c>
      <c r="AI95" s="120" t="n">
        <v>1.64</v>
      </c>
    </row>
    <row r="96" s="23" customFormat="true" ht="20.1" hidden="false" customHeight="true" outlineLevel="0" collapsed="false">
      <c r="A96" s="136" t="s">
        <v>219</v>
      </c>
      <c r="B96" s="137" t="s">
        <v>220</v>
      </c>
      <c r="C96" s="138" t="s">
        <v>221</v>
      </c>
      <c r="D96" s="138"/>
      <c r="E96" s="138"/>
      <c r="F96" s="138"/>
      <c r="G96" s="138"/>
      <c r="H96" s="138"/>
      <c r="I96" s="138"/>
      <c r="J96" s="145" t="n">
        <v>158.7</v>
      </c>
      <c r="K96" s="139" t="s">
        <v>159</v>
      </c>
      <c r="L96" s="140"/>
      <c r="M96" s="140"/>
      <c r="N96" s="140"/>
      <c r="O96" s="140"/>
      <c r="P96" s="140"/>
      <c r="Q96" s="140"/>
      <c r="R96" s="140"/>
      <c r="S96" s="140"/>
      <c r="T96" s="114" t="n">
        <v>1.68588531821046</v>
      </c>
      <c r="U96" s="114" t="n">
        <f aca="false">J96*T96</f>
        <v>267.55</v>
      </c>
      <c r="V96" s="114" t="n">
        <v>0.679143037177064</v>
      </c>
      <c r="W96" s="114" t="n">
        <f aca="false">(V96*J96)</f>
        <v>107.78</v>
      </c>
      <c r="X96" s="115" t="n">
        <f aca="false">ROUND(U96+W96,2)</f>
        <v>375.33</v>
      </c>
      <c r="Y96" s="116" t="n">
        <v>375.33</v>
      </c>
      <c r="Z96" s="116" t="n">
        <v>0</v>
      </c>
      <c r="AA96" s="116" t="str">
        <f aca="false">IF((X96=AB96),"aaa",0)</f>
        <v>aaa</v>
      </c>
      <c r="AB96" s="94" t="n">
        <f aca="false">IF((Y96=Z96),0,(Y96-Z96))</f>
        <v>375.33</v>
      </c>
      <c r="AC96" s="94" t="str">
        <f aca="false">IF((X96=AB96),"OK",(X96-AB96))</f>
        <v>OK</v>
      </c>
      <c r="AD96" s="140" t="n">
        <v>1.73</v>
      </c>
      <c r="AE96" s="51"/>
      <c r="AF96" s="140" t="n">
        <v>0.7</v>
      </c>
      <c r="AG96" s="118"/>
      <c r="AH96" s="119" t="n">
        <f aca="false">AF96+AD96</f>
        <v>2.43</v>
      </c>
      <c r="AI96" s="120" t="n">
        <v>2.43</v>
      </c>
    </row>
    <row r="97" s="23" customFormat="true" ht="20.1" hidden="false" customHeight="true" outlineLevel="0" collapsed="false">
      <c r="A97" s="136" t="s">
        <v>222</v>
      </c>
      <c r="B97" s="137" t="s">
        <v>223</v>
      </c>
      <c r="C97" s="138" t="s">
        <v>224</v>
      </c>
      <c r="D97" s="138"/>
      <c r="E97" s="138"/>
      <c r="F97" s="138"/>
      <c r="G97" s="138"/>
      <c r="H97" s="138"/>
      <c r="I97" s="138"/>
      <c r="J97" s="145" t="n">
        <f aca="false">35+1714.22-70</f>
        <v>1679.22</v>
      </c>
      <c r="K97" s="139" t="s">
        <v>159</v>
      </c>
      <c r="L97" s="140"/>
      <c r="M97" s="140"/>
      <c r="N97" s="140"/>
      <c r="O97" s="140"/>
      <c r="P97" s="140"/>
      <c r="Q97" s="140"/>
      <c r="R97" s="140"/>
      <c r="S97" s="140"/>
      <c r="T97" s="114" t="n">
        <v>2.90836221579066</v>
      </c>
      <c r="U97" s="114" t="n">
        <f aca="false">J97*T97</f>
        <v>4883.78</v>
      </c>
      <c r="V97" s="114" t="n">
        <v>0.902871571324782</v>
      </c>
      <c r="W97" s="114" t="n">
        <f aca="false">(V97*J97)</f>
        <v>1516.12</v>
      </c>
      <c r="X97" s="487" t="n">
        <v>6399.89</v>
      </c>
      <c r="Y97" s="116" t="n">
        <v>6399.89</v>
      </c>
      <c r="Z97" s="116" t="n">
        <v>0</v>
      </c>
      <c r="AA97" s="116" t="str">
        <f aca="false">IF((X97=AB97),"aaa",0)</f>
        <v>aaa</v>
      </c>
      <c r="AB97" s="94" t="n">
        <f aca="false">IF((Y97=Z97),0,(Y97-Z97))</f>
        <v>6399.89</v>
      </c>
      <c r="AC97" s="485" t="str">
        <f aca="false">IF((X97=AB97),"OK",(X97-AB97))</f>
        <v>OK</v>
      </c>
      <c r="AD97" s="140" t="n">
        <v>2.99</v>
      </c>
      <c r="AE97" s="51"/>
      <c r="AF97" s="140" t="n">
        <v>0.93</v>
      </c>
      <c r="AG97" s="118"/>
      <c r="AH97" s="119" t="n">
        <f aca="false">AF97+AD97</f>
        <v>3.92</v>
      </c>
      <c r="AI97" s="120" t="n">
        <v>3.92</v>
      </c>
    </row>
    <row r="98" s="23" customFormat="true" ht="20.1" hidden="false" customHeight="true" outlineLevel="0" collapsed="false">
      <c r="A98" s="136" t="s">
        <v>225</v>
      </c>
      <c r="B98" s="137" t="s">
        <v>226</v>
      </c>
      <c r="C98" s="138" t="s">
        <v>227</v>
      </c>
      <c r="D98" s="138"/>
      <c r="E98" s="138"/>
      <c r="F98" s="138"/>
      <c r="G98" s="138"/>
      <c r="H98" s="138"/>
      <c r="I98" s="138"/>
      <c r="J98" s="145" t="n">
        <v>21</v>
      </c>
      <c r="K98" s="139" t="s">
        <v>159</v>
      </c>
      <c r="L98" s="140"/>
      <c r="M98" s="140"/>
      <c r="N98" s="140"/>
      <c r="O98" s="140"/>
      <c r="P98" s="140"/>
      <c r="Q98" s="140"/>
      <c r="R98" s="140"/>
      <c r="S98" s="140"/>
      <c r="T98" s="114" t="n">
        <v>10.4990476190476</v>
      </c>
      <c r="U98" s="114" t="n">
        <f aca="false">J98*T98</f>
        <v>220.48</v>
      </c>
      <c r="V98" s="114" t="n">
        <v>2.59666666666667</v>
      </c>
      <c r="W98" s="114" t="n">
        <f aca="false">(V98*J98)</f>
        <v>54.53</v>
      </c>
      <c r="X98" s="115" t="n">
        <f aca="false">ROUND(U98+W98,2)</f>
        <v>275.01</v>
      </c>
      <c r="Y98" s="116" t="n">
        <v>275.01</v>
      </c>
      <c r="Z98" s="116" t="n">
        <v>0</v>
      </c>
      <c r="AA98" s="116" t="str">
        <f aca="false">IF((X98=AB98),"aaa",0)</f>
        <v>aaa</v>
      </c>
      <c r="AB98" s="94" t="n">
        <f aca="false">IF((Y98=Z98),0,(Y98-Z98))</f>
        <v>275.01</v>
      </c>
      <c r="AC98" s="94" t="str">
        <f aca="false">IF((X98=AB98),"OK",(X98-AB98))</f>
        <v>OK</v>
      </c>
      <c r="AD98" s="140" t="n">
        <v>10.79</v>
      </c>
      <c r="AE98" s="51"/>
      <c r="AF98" s="140" t="n">
        <v>2.67</v>
      </c>
      <c r="AG98" s="118"/>
      <c r="AH98" s="119" t="n">
        <f aca="false">AF98+AD98</f>
        <v>13.46</v>
      </c>
      <c r="AI98" s="120" t="n">
        <v>13.46</v>
      </c>
    </row>
    <row r="99" s="23" customFormat="true" ht="12.75" hidden="false" customHeight="true" outlineLevel="0" collapsed="false">
      <c r="A99" s="136" t="s">
        <v>228</v>
      </c>
      <c r="B99" s="137" t="s">
        <v>229</v>
      </c>
      <c r="C99" s="138" t="s">
        <v>230</v>
      </c>
      <c r="D99" s="138"/>
      <c r="E99" s="138"/>
      <c r="F99" s="138"/>
      <c r="G99" s="138"/>
      <c r="H99" s="138"/>
      <c r="I99" s="138"/>
      <c r="J99" s="145" t="n">
        <v>15</v>
      </c>
      <c r="K99" s="139" t="s">
        <v>132</v>
      </c>
      <c r="L99" s="140"/>
      <c r="M99" s="140"/>
      <c r="N99" s="140"/>
      <c r="O99" s="140"/>
      <c r="P99" s="140"/>
      <c r="Q99" s="140"/>
      <c r="R99" s="140"/>
      <c r="S99" s="140"/>
      <c r="T99" s="114" t="n">
        <v>68.1786666666667</v>
      </c>
      <c r="U99" s="114" t="n">
        <f aca="false">J99*T99</f>
        <v>1022.68</v>
      </c>
      <c r="V99" s="114" t="n">
        <v>67.4753333333333</v>
      </c>
      <c r="W99" s="114" t="n">
        <f aca="false">(V99*J99)</f>
        <v>1012.13</v>
      </c>
      <c r="X99" s="115" t="n">
        <f aca="false">ROUND(U99+W99,2)</f>
        <v>2034.81</v>
      </c>
      <c r="Y99" s="116" t="n">
        <v>2034.81</v>
      </c>
      <c r="Z99" s="116" t="n">
        <v>0</v>
      </c>
      <c r="AA99" s="116" t="str">
        <f aca="false">IF((X99=AB99),"aaa",0)</f>
        <v>aaa</v>
      </c>
      <c r="AB99" s="94" t="n">
        <f aca="false">IF((Y99=Z99),0,(Y99-Z99))</f>
        <v>2034.81</v>
      </c>
      <c r="AC99" s="94" t="str">
        <f aca="false">IF((X99=AB99),"OK",(X99-AB99))</f>
        <v>OK</v>
      </c>
      <c r="AD99" s="140" t="n">
        <f aca="false">69.76+0.29</f>
        <v>70.05</v>
      </c>
      <c r="AE99" s="51"/>
      <c r="AF99" s="140" t="n">
        <v>69.33</v>
      </c>
      <c r="AG99" s="118"/>
      <c r="AH99" s="119" t="n">
        <f aca="false">AF99+AD99</f>
        <v>139.38</v>
      </c>
      <c r="AI99" s="120" t="n">
        <v>139.38</v>
      </c>
    </row>
    <row r="100" s="23" customFormat="true" ht="12.75" hidden="false" customHeight="true" outlineLevel="0" collapsed="false">
      <c r="A100" s="136" t="s">
        <v>231</v>
      </c>
      <c r="B100" s="137" t="s">
        <v>232</v>
      </c>
      <c r="C100" s="138" t="s">
        <v>233</v>
      </c>
      <c r="D100" s="138"/>
      <c r="E100" s="138"/>
      <c r="F100" s="138"/>
      <c r="G100" s="138"/>
      <c r="H100" s="138"/>
      <c r="I100" s="138"/>
      <c r="J100" s="145" t="n">
        <v>1</v>
      </c>
      <c r="K100" s="139" t="s">
        <v>132</v>
      </c>
      <c r="L100" s="140"/>
      <c r="M100" s="140"/>
      <c r="N100" s="140"/>
      <c r="O100" s="140"/>
      <c r="P100" s="140"/>
      <c r="Q100" s="140"/>
      <c r="R100" s="140"/>
      <c r="S100" s="140"/>
      <c r="T100" s="114" t="n">
        <v>5.67</v>
      </c>
      <c r="U100" s="114" t="n">
        <f aca="false">J100*T100</f>
        <v>5.67</v>
      </c>
      <c r="V100" s="114" t="n">
        <v>35.74</v>
      </c>
      <c r="W100" s="114" t="n">
        <f aca="false">(V100*J100)</f>
        <v>35.74</v>
      </c>
      <c r="X100" s="115" t="n">
        <f aca="false">ROUND(U100+W100,2)</f>
        <v>41.41</v>
      </c>
      <c r="Y100" s="116" t="n">
        <v>41.41</v>
      </c>
      <c r="Z100" s="116" t="n">
        <v>0</v>
      </c>
      <c r="AA100" s="116" t="str">
        <f aca="false">IF((X100=AB100),"aaa",0)</f>
        <v>aaa</v>
      </c>
      <c r="AB100" s="94" t="n">
        <f aca="false">IF((Y100=Z100),0,(Y100-Z100))</f>
        <v>41.41</v>
      </c>
      <c r="AC100" s="94" t="str">
        <f aca="false">IF((X100=AB100),"OK",(X100-AB100))</f>
        <v>OK</v>
      </c>
      <c r="AD100" s="140" t="n">
        <v>5.83</v>
      </c>
      <c r="AE100" s="51"/>
      <c r="AF100" s="140" t="n">
        <v>36.72</v>
      </c>
      <c r="AG100" s="118"/>
      <c r="AH100" s="119" t="n">
        <f aca="false">AF100+AD100</f>
        <v>42.55</v>
      </c>
      <c r="AI100" s="120" t="n">
        <v>42.55</v>
      </c>
    </row>
    <row r="101" s="23" customFormat="true" ht="20.1" hidden="false" customHeight="true" outlineLevel="0" collapsed="false">
      <c r="A101" s="136" t="s">
        <v>234</v>
      </c>
      <c r="B101" s="137" t="s">
        <v>235</v>
      </c>
      <c r="C101" s="138" t="s">
        <v>236</v>
      </c>
      <c r="D101" s="138"/>
      <c r="E101" s="138"/>
      <c r="F101" s="138"/>
      <c r="G101" s="138"/>
      <c r="H101" s="138"/>
      <c r="I101" s="138"/>
      <c r="J101" s="145" t="n">
        <v>20</v>
      </c>
      <c r="K101" s="139" t="s">
        <v>132</v>
      </c>
      <c r="L101" s="140"/>
      <c r="M101" s="140"/>
      <c r="N101" s="140"/>
      <c r="O101" s="140"/>
      <c r="P101" s="140"/>
      <c r="Q101" s="140"/>
      <c r="R101" s="140"/>
      <c r="S101" s="140"/>
      <c r="T101" s="114" t="n">
        <v>17.3225</v>
      </c>
      <c r="U101" s="114" t="n">
        <f aca="false">J101*T101</f>
        <v>346.45</v>
      </c>
      <c r="V101" s="114" t="n">
        <v>8.2135</v>
      </c>
      <c r="W101" s="114" t="n">
        <f aca="false">(V101*J101)</f>
        <v>164.27</v>
      </c>
      <c r="X101" s="115" t="n">
        <f aca="false">ROUND(U101+W101,2)</f>
        <v>510.72</v>
      </c>
      <c r="Y101" s="116" t="n">
        <v>510.72</v>
      </c>
      <c r="Z101" s="116" t="n">
        <v>0</v>
      </c>
      <c r="AA101" s="116" t="str">
        <f aca="false">IF((X101=AB101),"aaa",0)</f>
        <v>aaa</v>
      </c>
      <c r="AB101" s="94" t="n">
        <f aca="false">IF((Y101=Z101),0,(Y101-Z101))</f>
        <v>510.72</v>
      </c>
      <c r="AC101" s="94" t="str">
        <f aca="false">IF((X101=AB101),"OK",(X101-AB101))</f>
        <v>OK</v>
      </c>
      <c r="AD101" s="140" t="n">
        <f aca="false">17.78+0.02</f>
        <v>17.8</v>
      </c>
      <c r="AE101" s="51"/>
      <c r="AF101" s="140" t="n">
        <v>8.44</v>
      </c>
      <c r="AG101" s="118"/>
      <c r="AH101" s="119" t="n">
        <f aca="false">AF101+AD101</f>
        <v>26.24</v>
      </c>
      <c r="AI101" s="120" t="n">
        <v>26.24</v>
      </c>
    </row>
    <row r="102" s="166" customFormat="true" ht="12.75" hidden="false" customHeight="true" outlineLevel="0" collapsed="false">
      <c r="A102" s="136" t="s">
        <v>237</v>
      </c>
      <c r="B102" s="157" t="s">
        <v>127</v>
      </c>
      <c r="C102" s="158" t="s">
        <v>238</v>
      </c>
      <c r="D102" s="158"/>
      <c r="E102" s="158"/>
      <c r="F102" s="158"/>
      <c r="G102" s="158"/>
      <c r="H102" s="158"/>
      <c r="I102" s="158"/>
      <c r="J102" s="160" t="n">
        <v>24</v>
      </c>
      <c r="K102" s="188" t="s">
        <v>132</v>
      </c>
      <c r="L102" s="168"/>
      <c r="M102" s="168"/>
      <c r="N102" s="168"/>
      <c r="O102" s="168"/>
      <c r="P102" s="168"/>
      <c r="Q102" s="168"/>
      <c r="R102" s="168"/>
      <c r="S102" s="168"/>
      <c r="T102" s="114" t="n">
        <v>447.44</v>
      </c>
      <c r="U102" s="114" t="n">
        <f aca="false">J102*T102</f>
        <v>10738.56</v>
      </c>
      <c r="V102" s="114" t="n">
        <v>111.86125</v>
      </c>
      <c r="W102" s="486" t="n">
        <v>2684.64</v>
      </c>
      <c r="X102" s="487" t="n">
        <f aca="false">ROUND(U102+W102,2)</f>
        <v>13423.2</v>
      </c>
      <c r="Y102" s="116" t="n">
        <v>13423.2</v>
      </c>
      <c r="Z102" s="116" t="n">
        <v>0</v>
      </c>
      <c r="AA102" s="116" t="str">
        <f aca="false">IF((X102=AB102),"aaa",0)</f>
        <v>aaa</v>
      </c>
      <c r="AB102" s="94" t="n">
        <f aca="false">IF((Y102=Z102),0,(Y102-Z102))</f>
        <v>13423.2</v>
      </c>
      <c r="AC102" s="485" t="str">
        <f aca="false">IF((X102=AB102),"OK",(X102-AB102))</f>
        <v>OK</v>
      </c>
      <c r="AD102" s="168" t="n">
        <f aca="false">700*0.8</f>
        <v>560</v>
      </c>
      <c r="AE102" s="162"/>
      <c r="AF102" s="168" t="n">
        <f aca="false">700*0.2</f>
        <v>140</v>
      </c>
      <c r="AG102" s="163"/>
      <c r="AH102" s="164" t="n">
        <v>700</v>
      </c>
      <c r="AI102" s="165"/>
    </row>
    <row r="103" s="23" customFormat="true" ht="20.1" hidden="false" customHeight="true" outlineLevel="0" collapsed="false">
      <c r="A103" s="136" t="s">
        <v>239</v>
      </c>
      <c r="B103" s="137" t="s">
        <v>240</v>
      </c>
      <c r="C103" s="138" t="s">
        <v>241</v>
      </c>
      <c r="D103" s="138"/>
      <c r="E103" s="138"/>
      <c r="F103" s="138"/>
      <c r="G103" s="138"/>
      <c r="H103" s="138"/>
      <c r="I103" s="138"/>
      <c r="J103" s="145" t="n">
        <v>58</v>
      </c>
      <c r="K103" s="139" t="s">
        <v>159</v>
      </c>
      <c r="L103" s="140"/>
      <c r="M103" s="140"/>
      <c r="N103" s="140"/>
      <c r="O103" s="140"/>
      <c r="P103" s="140"/>
      <c r="Q103" s="140"/>
      <c r="R103" s="140"/>
      <c r="S103" s="140"/>
      <c r="T103" s="114" t="n">
        <v>2.67672413793103</v>
      </c>
      <c r="U103" s="114" t="n">
        <f aca="false">J103*T103</f>
        <v>155.25</v>
      </c>
      <c r="V103" s="114" t="n">
        <v>2.53275862068965</v>
      </c>
      <c r="W103" s="114" t="n">
        <f aca="false">(V103*J103)</f>
        <v>146.9</v>
      </c>
      <c r="X103" s="115" t="n">
        <f aca="false">ROUND(U103+W103,2)</f>
        <v>302.15</v>
      </c>
      <c r="Y103" s="116" t="n">
        <v>302.15</v>
      </c>
      <c r="Z103" s="116" t="n">
        <v>0</v>
      </c>
      <c r="AA103" s="116" t="str">
        <f aca="false">IF((X103=AB103),"aaa",0)</f>
        <v>aaa</v>
      </c>
      <c r="AB103" s="94" t="n">
        <f aca="false">IF((Y103=Z103),0,(Y103-Z103))</f>
        <v>302.15</v>
      </c>
      <c r="AC103" s="94" t="str">
        <f aca="false">IF((X103=AB103),"OK",(X103-AB103))</f>
        <v>OK</v>
      </c>
      <c r="AD103" s="140" t="n">
        <v>2.75</v>
      </c>
      <c r="AE103" s="51"/>
      <c r="AF103" s="140" t="n">
        <v>2.6</v>
      </c>
      <c r="AG103" s="118"/>
      <c r="AH103" s="119" t="n">
        <f aca="false">AF103+AD103</f>
        <v>5.35</v>
      </c>
      <c r="AI103" s="120" t="n">
        <v>5.35</v>
      </c>
    </row>
    <row r="104" s="23" customFormat="true" ht="12.75" hidden="false" customHeight="true" outlineLevel="0" collapsed="false">
      <c r="A104" s="136" t="s">
        <v>242</v>
      </c>
      <c r="B104" s="137" t="s">
        <v>243</v>
      </c>
      <c r="C104" s="138" t="s">
        <v>244</v>
      </c>
      <c r="D104" s="138"/>
      <c r="E104" s="138"/>
      <c r="F104" s="138"/>
      <c r="G104" s="138"/>
      <c r="H104" s="138"/>
      <c r="I104" s="138"/>
      <c r="J104" s="145" t="n">
        <v>497.42</v>
      </c>
      <c r="K104" s="139" t="s">
        <v>159</v>
      </c>
      <c r="L104" s="140"/>
      <c r="M104" s="140"/>
      <c r="N104" s="140"/>
      <c r="O104" s="140"/>
      <c r="P104" s="140"/>
      <c r="Q104" s="140"/>
      <c r="R104" s="140"/>
      <c r="S104" s="140"/>
      <c r="T104" s="114" t="n">
        <v>7.48663101604278</v>
      </c>
      <c r="U104" s="114" t="n">
        <f aca="false">J104*T104</f>
        <v>3724</v>
      </c>
      <c r="V104" s="114" t="n">
        <v>2.54081058260625</v>
      </c>
      <c r="W104" s="114" t="n">
        <f aca="false">(V104*J104)</f>
        <v>1263.85</v>
      </c>
      <c r="X104" s="115" t="n">
        <f aca="false">ROUND(U104+W104,2)</f>
        <v>4987.85</v>
      </c>
      <c r="Y104" s="116" t="n">
        <v>4987.85</v>
      </c>
      <c r="Z104" s="116" t="n">
        <v>0</v>
      </c>
      <c r="AA104" s="116" t="str">
        <f aca="false">IF((X104=AB104),"aaa",0)</f>
        <v>aaa</v>
      </c>
      <c r="AB104" s="94" t="n">
        <f aca="false">IF((Y104=Z104),0,(Y104-Z104))</f>
        <v>4987.85</v>
      </c>
      <c r="AC104" s="94" t="str">
        <f aca="false">IF((X104=AB104),"OK",(X104-AB104))</f>
        <v>OK</v>
      </c>
      <c r="AD104" s="140" t="n">
        <v>7.69</v>
      </c>
      <c r="AE104" s="51"/>
      <c r="AF104" s="140" t="n">
        <v>2.61</v>
      </c>
      <c r="AG104" s="118"/>
      <c r="AH104" s="119" t="n">
        <f aca="false">AF104+AD104</f>
        <v>10.3</v>
      </c>
      <c r="AI104" s="120" t="n">
        <v>10.3</v>
      </c>
    </row>
    <row r="105" s="23" customFormat="true" ht="20.1" hidden="false" customHeight="true" outlineLevel="0" collapsed="false">
      <c r="A105" s="136" t="s">
        <v>245</v>
      </c>
      <c r="B105" s="137" t="s">
        <v>246</v>
      </c>
      <c r="C105" s="138" t="s">
        <v>247</v>
      </c>
      <c r="D105" s="138"/>
      <c r="E105" s="138"/>
      <c r="F105" s="138"/>
      <c r="G105" s="138"/>
      <c r="H105" s="138"/>
      <c r="I105" s="138"/>
      <c r="J105" s="145" t="n">
        <v>6</v>
      </c>
      <c r="K105" s="139" t="s">
        <v>132</v>
      </c>
      <c r="L105" s="140"/>
      <c r="M105" s="140"/>
      <c r="N105" s="140"/>
      <c r="O105" s="140"/>
      <c r="P105" s="140"/>
      <c r="Q105" s="140"/>
      <c r="R105" s="140"/>
      <c r="S105" s="140"/>
      <c r="T105" s="114" t="n">
        <v>14.47</v>
      </c>
      <c r="U105" s="114" t="n">
        <f aca="false">J105*T105</f>
        <v>86.82</v>
      </c>
      <c r="V105" s="114" t="n">
        <v>8.63</v>
      </c>
      <c r="W105" s="114" t="n">
        <f aca="false">(V105*J105)</f>
        <v>51.78</v>
      </c>
      <c r="X105" s="487" t="n">
        <v>138.59</v>
      </c>
      <c r="Y105" s="490" t="n">
        <v>138.59</v>
      </c>
      <c r="Z105" s="490" t="n">
        <v>0</v>
      </c>
      <c r="AA105" s="116" t="str">
        <f aca="false">IF((X105=AB105),"aaa",0)</f>
        <v>aaa</v>
      </c>
      <c r="AB105" s="485" t="n">
        <f aca="false">IF((Y105=Z105),0,(Y105-Z105))</f>
        <v>138.59</v>
      </c>
      <c r="AC105" s="485" t="str">
        <f aca="false">IF((X105=AB105),"OK",(X105-AB105))</f>
        <v>OK</v>
      </c>
      <c r="AD105" s="140" t="n">
        <v>14.87</v>
      </c>
      <c r="AE105" s="51"/>
      <c r="AF105" s="140" t="n">
        <v>8.87</v>
      </c>
      <c r="AG105" s="118"/>
      <c r="AH105" s="119" t="n">
        <f aca="false">AF105+AD105</f>
        <v>23.74</v>
      </c>
      <c r="AI105" s="120" t="n">
        <v>23.74</v>
      </c>
    </row>
    <row r="106" s="23" customFormat="true" ht="20.1" hidden="false" customHeight="true" outlineLevel="0" collapsed="false">
      <c r="A106" s="136" t="s">
        <v>248</v>
      </c>
      <c r="B106" s="137" t="s">
        <v>249</v>
      </c>
      <c r="C106" s="138" t="s">
        <v>250</v>
      </c>
      <c r="D106" s="138"/>
      <c r="E106" s="138"/>
      <c r="F106" s="138"/>
      <c r="G106" s="138"/>
      <c r="H106" s="138"/>
      <c r="I106" s="138"/>
      <c r="J106" s="145" t="n">
        <v>1</v>
      </c>
      <c r="K106" s="139" t="s">
        <v>132</v>
      </c>
      <c r="L106" s="140"/>
      <c r="M106" s="140"/>
      <c r="N106" s="140"/>
      <c r="O106" s="140"/>
      <c r="P106" s="140"/>
      <c r="Q106" s="140"/>
      <c r="R106" s="140"/>
      <c r="S106" s="140"/>
      <c r="T106" s="114" t="n">
        <v>13.97</v>
      </c>
      <c r="U106" s="114" t="n">
        <f aca="false">J106*T106</f>
        <v>13.97</v>
      </c>
      <c r="V106" s="114" t="n">
        <v>6.99</v>
      </c>
      <c r="W106" s="114" t="n">
        <f aca="false">(V106*J106)</f>
        <v>6.99</v>
      </c>
      <c r="X106" s="115" t="n">
        <f aca="false">ROUND(U106+W106,2)</f>
        <v>20.96</v>
      </c>
      <c r="Y106" s="116" t="n">
        <v>20.96</v>
      </c>
      <c r="Z106" s="116" t="n">
        <v>0</v>
      </c>
      <c r="AA106" s="116" t="str">
        <f aca="false">IF((X106=AB106),"aaa",0)</f>
        <v>aaa</v>
      </c>
      <c r="AB106" s="94" t="n">
        <f aca="false">IF((Y106=Z106),0,(Y106-Z106))</f>
        <v>20.96</v>
      </c>
      <c r="AC106" s="94" t="str">
        <f aca="false">IF((X106=AB106),"OK",(X106-AB106))</f>
        <v>OK</v>
      </c>
      <c r="AD106" s="140" t="n">
        <v>14.35</v>
      </c>
      <c r="AE106" s="51"/>
      <c r="AF106" s="140" t="n">
        <v>7.18</v>
      </c>
      <c r="AG106" s="118"/>
      <c r="AH106" s="119" t="n">
        <f aca="false">AF106+AD106</f>
        <v>21.53</v>
      </c>
      <c r="AI106" s="120" t="n">
        <v>21.53</v>
      </c>
    </row>
    <row r="107" s="23" customFormat="true" ht="20.1" hidden="false" customHeight="true" outlineLevel="0" collapsed="false">
      <c r="A107" s="136" t="s">
        <v>251</v>
      </c>
      <c r="B107" s="137" t="s">
        <v>252</v>
      </c>
      <c r="C107" s="138" t="s">
        <v>253</v>
      </c>
      <c r="D107" s="138"/>
      <c r="E107" s="138"/>
      <c r="F107" s="138"/>
      <c r="G107" s="138"/>
      <c r="H107" s="138"/>
      <c r="I107" s="138"/>
      <c r="J107" s="145" t="n">
        <v>3</v>
      </c>
      <c r="K107" s="139" t="s">
        <v>132</v>
      </c>
      <c r="L107" s="140"/>
      <c r="M107" s="140"/>
      <c r="N107" s="140"/>
      <c r="O107" s="140"/>
      <c r="P107" s="140"/>
      <c r="Q107" s="140"/>
      <c r="R107" s="140"/>
      <c r="S107" s="140"/>
      <c r="T107" s="114" t="n">
        <v>26.4066666666667</v>
      </c>
      <c r="U107" s="114" t="n">
        <f aca="false">J107*T107</f>
        <v>79.22</v>
      </c>
      <c r="V107" s="114" t="n">
        <v>16.0033333333333</v>
      </c>
      <c r="W107" s="114" t="n">
        <f aca="false">(V107*J107)</f>
        <v>48.01</v>
      </c>
      <c r="X107" s="115" t="n">
        <f aca="false">ROUND(U107+W107,2)</f>
        <v>127.23</v>
      </c>
      <c r="Y107" s="116" t="n">
        <v>127.23</v>
      </c>
      <c r="Z107" s="116" t="n">
        <v>0</v>
      </c>
      <c r="AA107" s="116" t="str">
        <f aca="false">IF((X107=AB107),"aaa",0)</f>
        <v>aaa</v>
      </c>
      <c r="AB107" s="94" t="n">
        <f aca="false">IF((Y107=Z107),0,(Y107-Z107))</f>
        <v>127.23</v>
      </c>
      <c r="AC107" s="94" t="str">
        <f aca="false">IF((X107=AB107),"OK",(X107-AB107))</f>
        <v>OK</v>
      </c>
      <c r="AD107" s="140" t="n">
        <f aca="false">27.09+0.04</f>
        <v>27.13</v>
      </c>
      <c r="AE107" s="51"/>
      <c r="AF107" s="140" t="n">
        <v>16.44</v>
      </c>
      <c r="AG107" s="118"/>
      <c r="AH107" s="119" t="n">
        <f aca="false">AF107+AD107</f>
        <v>43.57</v>
      </c>
      <c r="AI107" s="120" t="n">
        <v>43.57</v>
      </c>
    </row>
    <row r="108" s="23" customFormat="true" ht="20.1" hidden="false" customHeight="true" outlineLevel="0" collapsed="false">
      <c r="A108" s="136" t="s">
        <v>254</v>
      </c>
      <c r="B108" s="137" t="s">
        <v>255</v>
      </c>
      <c r="C108" s="138" t="s">
        <v>256</v>
      </c>
      <c r="D108" s="138"/>
      <c r="E108" s="138"/>
      <c r="F108" s="138"/>
      <c r="G108" s="138"/>
      <c r="H108" s="138"/>
      <c r="I108" s="138"/>
      <c r="J108" s="145" t="n">
        <v>2</v>
      </c>
      <c r="K108" s="139" t="s">
        <v>132</v>
      </c>
      <c r="L108" s="140"/>
      <c r="M108" s="140"/>
      <c r="N108" s="140"/>
      <c r="O108" s="140"/>
      <c r="P108" s="140"/>
      <c r="Q108" s="140"/>
      <c r="R108" s="140"/>
      <c r="S108" s="140"/>
      <c r="T108" s="114" t="n">
        <v>42.905</v>
      </c>
      <c r="U108" s="114" t="n">
        <f aca="false">J108*T108</f>
        <v>85.81</v>
      </c>
      <c r="V108" s="114" t="n">
        <v>8.03</v>
      </c>
      <c r="W108" s="114" t="n">
        <f aca="false">(V108*J108)</f>
        <v>16.06</v>
      </c>
      <c r="X108" s="115" t="n">
        <f aca="false">ROUND(U108+W108,2)</f>
        <v>101.87</v>
      </c>
      <c r="Y108" s="116" t="n">
        <v>101.87</v>
      </c>
      <c r="Z108" s="116" t="n">
        <v>0</v>
      </c>
      <c r="AA108" s="116" t="str">
        <f aca="false">IF((X108=AB108),"aaa",0)</f>
        <v>aaa</v>
      </c>
      <c r="AB108" s="94" t="n">
        <f aca="false">IF((Y108=Z108),0,(Y108-Z108))</f>
        <v>101.87</v>
      </c>
      <c r="AC108" s="94" t="str">
        <f aca="false">IF((X108=AB108),"OK",(X108-AB108))</f>
        <v>OK</v>
      </c>
      <c r="AD108" s="140" t="n">
        <f aca="false">44.08+0.01</f>
        <v>44.09</v>
      </c>
      <c r="AE108" s="51"/>
      <c r="AF108" s="140" t="n">
        <v>8.25</v>
      </c>
      <c r="AG108" s="118"/>
      <c r="AH108" s="119" t="n">
        <f aca="false">AF108+AD108</f>
        <v>52.34</v>
      </c>
      <c r="AI108" s="120" t="n">
        <v>52.34</v>
      </c>
    </row>
    <row r="109" s="23" customFormat="true" ht="20.1" hidden="false" customHeight="true" outlineLevel="0" collapsed="false">
      <c r="A109" s="136" t="s">
        <v>257</v>
      </c>
      <c r="B109" s="137" t="s">
        <v>258</v>
      </c>
      <c r="C109" s="138" t="s">
        <v>259</v>
      </c>
      <c r="D109" s="138"/>
      <c r="E109" s="138"/>
      <c r="F109" s="138"/>
      <c r="G109" s="138"/>
      <c r="H109" s="138"/>
      <c r="I109" s="138"/>
      <c r="J109" s="145" t="n">
        <v>335.75</v>
      </c>
      <c r="K109" s="139" t="s">
        <v>159</v>
      </c>
      <c r="L109" s="140"/>
      <c r="M109" s="140"/>
      <c r="N109" s="140"/>
      <c r="O109" s="140"/>
      <c r="P109" s="140"/>
      <c r="Q109" s="140"/>
      <c r="R109" s="140"/>
      <c r="S109" s="140"/>
      <c r="T109" s="114" t="n">
        <v>0.12783320923306</v>
      </c>
      <c r="U109" s="114" t="n">
        <f aca="false">J109*T109</f>
        <v>42.92</v>
      </c>
      <c r="V109" s="114" t="n">
        <v>0.303618763961281</v>
      </c>
      <c r="W109" s="114" t="n">
        <f aca="false">(V109*J109)</f>
        <v>101.94</v>
      </c>
      <c r="X109" s="115" t="n">
        <f aca="false">ROUND(U109+W109,2)</f>
        <v>144.86</v>
      </c>
      <c r="Y109" s="116" t="n">
        <v>144.86</v>
      </c>
      <c r="Z109" s="116" t="n">
        <v>0</v>
      </c>
      <c r="AA109" s="116" t="str">
        <f aca="false">IF((X109=AB109),"aaa",0)</f>
        <v>aaa</v>
      </c>
      <c r="AB109" s="94" t="n">
        <f aca="false">IF((Y109=Z109),0,(Y109-Z109))</f>
        <v>144.86</v>
      </c>
      <c r="AC109" s="94" t="str">
        <f aca="false">IF((X109=AB109),"OK",(X109-AB109))</f>
        <v>OK</v>
      </c>
      <c r="AD109" s="140" t="n">
        <v>0.13</v>
      </c>
      <c r="AE109" s="51"/>
      <c r="AF109" s="140" t="n">
        <v>0.31</v>
      </c>
      <c r="AG109" s="118"/>
      <c r="AH109" s="119" t="n">
        <f aca="false">AF109+AD109</f>
        <v>0.44</v>
      </c>
      <c r="AI109" s="120" t="n">
        <v>0.44</v>
      </c>
    </row>
    <row r="110" s="108" customFormat="true" ht="12.75" hidden="false" customHeight="false" outlineLevel="0" collapsed="false">
      <c r="A110" s="154" t="n">
        <v>8</v>
      </c>
      <c r="B110" s="97" t="s">
        <v>260</v>
      </c>
      <c r="C110" s="97"/>
      <c r="D110" s="97"/>
      <c r="E110" s="97"/>
      <c r="F110" s="97"/>
      <c r="G110" s="97"/>
      <c r="H110" s="97"/>
      <c r="I110" s="97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122"/>
      <c r="U110" s="100" t="n">
        <f aca="false">SUM(U111:U131)</f>
        <v>9248.991</v>
      </c>
      <c r="V110" s="122"/>
      <c r="W110" s="100" t="n">
        <f aca="false">SUM(W111:W131)</f>
        <v>2912.88</v>
      </c>
      <c r="X110" s="100" t="n">
        <f aca="false">SUM(X111:X131)</f>
        <v>12161.86</v>
      </c>
      <c r="Y110" s="102"/>
      <c r="Z110" s="102"/>
      <c r="AA110" s="116" t="n">
        <f aca="false">IF((X110=AB110),"aaa",0)</f>
        <v>0</v>
      </c>
      <c r="AB110" s="102"/>
      <c r="AC110" s="123"/>
      <c r="AD110" s="104" t="s">
        <v>62</v>
      </c>
      <c r="AE110" s="103"/>
      <c r="AF110" s="104" t="s">
        <v>63</v>
      </c>
      <c r="AG110" s="105"/>
      <c r="AH110" s="106" t="s">
        <v>64</v>
      </c>
      <c r="AI110" s="107" t="s">
        <v>65</v>
      </c>
    </row>
    <row r="111" s="23" customFormat="true" ht="20.1" hidden="true" customHeight="true" outlineLevel="0" collapsed="false">
      <c r="A111" s="136" t="s">
        <v>261</v>
      </c>
      <c r="B111" s="137" t="s">
        <v>262</v>
      </c>
      <c r="C111" s="138" t="s">
        <v>263</v>
      </c>
      <c r="D111" s="138"/>
      <c r="E111" s="138"/>
      <c r="F111" s="138"/>
      <c r="G111" s="138"/>
      <c r="H111" s="138"/>
      <c r="I111" s="138"/>
      <c r="J111" s="145" t="n">
        <v>0</v>
      </c>
      <c r="K111" s="139" t="s">
        <v>159</v>
      </c>
      <c r="L111" s="140"/>
      <c r="M111" s="140"/>
      <c r="N111" s="140"/>
      <c r="O111" s="140"/>
      <c r="P111" s="140"/>
      <c r="Q111" s="140"/>
      <c r="R111" s="140"/>
      <c r="S111" s="140"/>
      <c r="T111" s="114" t="n">
        <v>5.5216049382716</v>
      </c>
      <c r="U111" s="114" t="n">
        <f aca="false">J111*T111</f>
        <v>0</v>
      </c>
      <c r="V111" s="114" t="n">
        <v>8.30246913580247</v>
      </c>
      <c r="W111" s="114" t="n">
        <f aca="false">(V111*J111)</f>
        <v>0</v>
      </c>
      <c r="X111" s="115" t="n">
        <f aca="false">ROUND(U111+W111,2)</f>
        <v>0</v>
      </c>
      <c r="Y111" s="116" t="n">
        <v>44.78</v>
      </c>
      <c r="Z111" s="116" t="n">
        <v>44.78</v>
      </c>
      <c r="AA111" s="116" t="str">
        <f aca="false">IF((X111=AB111),"aaa",0)</f>
        <v>aaa</v>
      </c>
      <c r="AB111" s="94" t="n">
        <f aca="false">IF((Y111=Z111),0,(Y111-Z111))</f>
        <v>0</v>
      </c>
      <c r="AC111" s="485" t="str">
        <f aca="false">IF((X111=AB111),"OK",(X111-AB111))</f>
        <v>OK</v>
      </c>
      <c r="AD111" s="140" t="n">
        <f aca="false">5.65+0.02</f>
        <v>5.67</v>
      </c>
      <c r="AE111" s="51"/>
      <c r="AF111" s="140" t="n">
        <v>8.53</v>
      </c>
      <c r="AG111" s="118"/>
      <c r="AH111" s="119" t="n">
        <f aca="false">AF111+AD111</f>
        <v>14.2</v>
      </c>
      <c r="AI111" s="120" t="n">
        <v>14.2</v>
      </c>
    </row>
    <row r="112" s="23" customFormat="true" ht="20.1" hidden="true" customHeight="true" outlineLevel="0" collapsed="false">
      <c r="A112" s="136" t="s">
        <v>264</v>
      </c>
      <c r="B112" s="137" t="s">
        <v>265</v>
      </c>
      <c r="C112" s="138" t="s">
        <v>266</v>
      </c>
      <c r="D112" s="138"/>
      <c r="E112" s="138"/>
      <c r="F112" s="138"/>
      <c r="G112" s="138"/>
      <c r="H112" s="138"/>
      <c r="I112" s="138"/>
      <c r="J112" s="145" t="n">
        <v>0</v>
      </c>
      <c r="K112" s="139" t="s">
        <v>159</v>
      </c>
      <c r="L112" s="140"/>
      <c r="M112" s="140"/>
      <c r="N112" s="140"/>
      <c r="O112" s="140"/>
      <c r="P112" s="140"/>
      <c r="Q112" s="140"/>
      <c r="R112" s="140"/>
      <c r="S112" s="140"/>
      <c r="T112" s="114" t="n">
        <v>9.10043352601156</v>
      </c>
      <c r="U112" s="114" t="n">
        <f aca="false">J112*T112</f>
        <v>0</v>
      </c>
      <c r="V112" s="114" t="n">
        <v>0.519508670520231</v>
      </c>
      <c r="W112" s="114" t="n">
        <f aca="false">(V112*J112)</f>
        <v>0</v>
      </c>
      <c r="X112" s="115" t="n">
        <f aca="false">ROUND(U112+W112,2)</f>
        <v>0</v>
      </c>
      <c r="Y112" s="116" t="n">
        <v>266.28</v>
      </c>
      <c r="Z112" s="116" t="n">
        <v>266.28</v>
      </c>
      <c r="AA112" s="116" t="str">
        <f aca="false">IF((X112=AB112),"aaa",0)</f>
        <v>aaa</v>
      </c>
      <c r="AB112" s="94" t="n">
        <f aca="false">IF((Y112=Z112),0,(Y112-Z112))</f>
        <v>0</v>
      </c>
      <c r="AC112" s="94" t="str">
        <f aca="false">IF((X112=AB112),"OK",(X112-AB112))</f>
        <v>OK</v>
      </c>
      <c r="AD112" s="140" t="n">
        <v>9.35</v>
      </c>
      <c r="AE112" s="51"/>
      <c r="AF112" s="140" t="n">
        <v>0.53</v>
      </c>
      <c r="AG112" s="118"/>
      <c r="AH112" s="119" t="n">
        <f aca="false">AF112+AD112</f>
        <v>9.88</v>
      </c>
      <c r="AI112" s="120" t="n">
        <v>9.88</v>
      </c>
    </row>
    <row r="113" s="23" customFormat="true" ht="20.1" hidden="true" customHeight="true" outlineLevel="0" collapsed="false">
      <c r="A113" s="136" t="s">
        <v>267</v>
      </c>
      <c r="B113" s="137" t="s">
        <v>268</v>
      </c>
      <c r="C113" s="138" t="s">
        <v>269</v>
      </c>
      <c r="D113" s="138"/>
      <c r="E113" s="138"/>
      <c r="F113" s="138"/>
      <c r="G113" s="138"/>
      <c r="H113" s="138"/>
      <c r="I113" s="138"/>
      <c r="J113" s="145" t="n">
        <v>0</v>
      </c>
      <c r="K113" s="139" t="s">
        <v>159</v>
      </c>
      <c r="L113" s="140"/>
      <c r="M113" s="140"/>
      <c r="N113" s="140"/>
      <c r="O113" s="140"/>
      <c r="P113" s="140"/>
      <c r="Q113" s="140"/>
      <c r="R113" s="140"/>
      <c r="S113" s="140"/>
      <c r="T113" s="114" t="n">
        <v>5.36147186147186</v>
      </c>
      <c r="U113" s="114" t="n">
        <f aca="false">J113*T113</f>
        <v>0</v>
      </c>
      <c r="V113" s="486" t="n">
        <v>6.78</v>
      </c>
      <c r="W113" s="114" t="n">
        <f aca="false">(V113*J113)</f>
        <v>0</v>
      </c>
      <c r="X113" s="115" t="n">
        <f aca="false">ROUND(U113+W113,2)</f>
        <v>0</v>
      </c>
      <c r="Y113" s="116" t="n">
        <v>56.07</v>
      </c>
      <c r="Z113" s="116" t="n">
        <v>56.07</v>
      </c>
      <c r="AA113" s="116" t="str">
        <f aca="false">IF((X113=AB113),"aaa",0)</f>
        <v>aaa</v>
      </c>
      <c r="AB113" s="94" t="n">
        <f aca="false">IF((Y113=Z113),0,(Y113-Z113))</f>
        <v>0</v>
      </c>
      <c r="AC113" s="94" t="str">
        <f aca="false">IF((X113=AB113),"OK",(X113-AB113))</f>
        <v>OK</v>
      </c>
      <c r="AD113" s="140" t="n">
        <v>5.51</v>
      </c>
      <c r="AE113" s="51"/>
      <c r="AF113" s="140" t="n">
        <v>6.96</v>
      </c>
      <c r="AG113" s="118"/>
      <c r="AH113" s="119" t="n">
        <f aca="false">AF113+AD113</f>
        <v>12.47</v>
      </c>
      <c r="AI113" s="120" t="n">
        <v>12.47</v>
      </c>
    </row>
    <row r="114" s="23" customFormat="true" ht="20.1" hidden="true" customHeight="true" outlineLevel="0" collapsed="false">
      <c r="A114" s="136" t="s">
        <v>270</v>
      </c>
      <c r="B114" s="137" t="s">
        <v>271</v>
      </c>
      <c r="C114" s="138" t="s">
        <v>272</v>
      </c>
      <c r="D114" s="138"/>
      <c r="E114" s="138"/>
      <c r="F114" s="138"/>
      <c r="G114" s="138"/>
      <c r="H114" s="138"/>
      <c r="I114" s="138"/>
      <c r="J114" s="145" t="n">
        <v>0</v>
      </c>
      <c r="K114" s="139" t="s">
        <v>159</v>
      </c>
      <c r="L114" s="140"/>
      <c r="M114" s="140"/>
      <c r="N114" s="140"/>
      <c r="O114" s="140"/>
      <c r="P114" s="140"/>
      <c r="Q114" s="140"/>
      <c r="R114" s="140"/>
      <c r="S114" s="140"/>
      <c r="T114" s="114" t="n">
        <v>9.42686567164179</v>
      </c>
      <c r="U114" s="114" t="n">
        <f aca="false">J114*T114</f>
        <v>0</v>
      </c>
      <c r="V114" s="114" t="n">
        <v>8.48656716417911</v>
      </c>
      <c r="W114" s="114" t="n">
        <f aca="false">(V114*J114)</f>
        <v>0</v>
      </c>
      <c r="X114" s="115" t="n">
        <f aca="false">ROUND(U114+W114,2)</f>
        <v>0</v>
      </c>
      <c r="Y114" s="116" t="n">
        <v>60.01</v>
      </c>
      <c r="Z114" s="116" t="n">
        <v>60.01</v>
      </c>
      <c r="AA114" s="116" t="str">
        <f aca="false">IF((X114=AB114),"aaa",0)</f>
        <v>aaa</v>
      </c>
      <c r="AB114" s="94" t="n">
        <f aca="false">IF((Y114=Z114),0,(Y114-Z114))</f>
        <v>0</v>
      </c>
      <c r="AC114" s="94" t="str">
        <f aca="false">IF((X114=AB114),"OK",(X114-AB114))</f>
        <v>OK</v>
      </c>
      <c r="AD114" s="140" t="n">
        <f aca="false">9.67+0.02</f>
        <v>9.69</v>
      </c>
      <c r="AE114" s="51"/>
      <c r="AF114" s="140" t="n">
        <v>8.72</v>
      </c>
      <c r="AG114" s="118"/>
      <c r="AH114" s="119" t="n">
        <f aca="false">AF114+AD114</f>
        <v>18.41</v>
      </c>
      <c r="AI114" s="120" t="n">
        <v>18.41</v>
      </c>
    </row>
    <row r="115" s="23" customFormat="true" ht="20.1" hidden="true" customHeight="true" outlineLevel="0" collapsed="false">
      <c r="A115" s="136" t="s">
        <v>273</v>
      </c>
      <c r="B115" s="137" t="s">
        <v>274</v>
      </c>
      <c r="C115" s="138" t="s">
        <v>275</v>
      </c>
      <c r="D115" s="138"/>
      <c r="E115" s="138"/>
      <c r="F115" s="138"/>
      <c r="G115" s="138"/>
      <c r="H115" s="138"/>
      <c r="I115" s="138"/>
      <c r="J115" s="145" t="n">
        <v>0</v>
      </c>
      <c r="K115" s="139" t="s">
        <v>159</v>
      </c>
      <c r="L115" s="140"/>
      <c r="M115" s="140"/>
      <c r="N115" s="140"/>
      <c r="O115" s="140"/>
      <c r="P115" s="140"/>
      <c r="Q115" s="140"/>
      <c r="R115" s="140"/>
      <c r="S115" s="140"/>
      <c r="T115" s="114" t="n">
        <v>17.8817065287654</v>
      </c>
      <c r="U115" s="114" t="n">
        <f aca="false">J115*T115</f>
        <v>0</v>
      </c>
      <c r="V115" s="114" t="n">
        <v>16.4993535875889</v>
      </c>
      <c r="W115" s="114" t="n">
        <f aca="false">(V115*J115)</f>
        <v>0</v>
      </c>
      <c r="X115" s="115" t="n">
        <f aca="false">ROUND(U115+W115,2)</f>
        <v>0</v>
      </c>
      <c r="Y115" s="116" t="n">
        <v>1063.75</v>
      </c>
      <c r="Z115" s="116" t="n">
        <v>1063.75</v>
      </c>
      <c r="AA115" s="116" t="str">
        <f aca="false">IF((X115=AB115),"aaa",0)</f>
        <v>aaa</v>
      </c>
      <c r="AB115" s="94" t="n">
        <f aca="false">IF((Y115=Z115),0,(Y115-Z115))</f>
        <v>0</v>
      </c>
      <c r="AC115" s="94" t="str">
        <f aca="false">IF((X115=AB115),"OK",(X115-AB115))</f>
        <v>OK</v>
      </c>
      <c r="AD115" s="140" t="n">
        <f aca="false">18.31+0.06</f>
        <v>18.37</v>
      </c>
      <c r="AE115" s="51"/>
      <c r="AF115" s="140" t="n">
        <v>16.95</v>
      </c>
      <c r="AG115" s="118"/>
      <c r="AH115" s="119" t="n">
        <f aca="false">AF115+AD115</f>
        <v>35.32</v>
      </c>
      <c r="AI115" s="120" t="n">
        <v>35.32</v>
      </c>
    </row>
    <row r="116" s="23" customFormat="true" ht="20.1" hidden="false" customHeight="true" outlineLevel="0" collapsed="false">
      <c r="A116" s="136" t="s">
        <v>276</v>
      </c>
      <c r="B116" s="137" t="s">
        <v>277</v>
      </c>
      <c r="C116" s="138" t="s">
        <v>278</v>
      </c>
      <c r="D116" s="138"/>
      <c r="E116" s="138"/>
      <c r="F116" s="138"/>
      <c r="G116" s="138"/>
      <c r="H116" s="138"/>
      <c r="I116" s="138"/>
      <c r="J116" s="145" t="n">
        <f aca="false">4-3</f>
        <v>1</v>
      </c>
      <c r="K116" s="139" t="s">
        <v>132</v>
      </c>
      <c r="L116" s="140"/>
      <c r="M116" s="140"/>
      <c r="N116" s="140"/>
      <c r="O116" s="140"/>
      <c r="P116" s="140"/>
      <c r="Q116" s="140"/>
      <c r="R116" s="140"/>
      <c r="S116" s="140"/>
      <c r="T116" s="114" t="n">
        <v>146.68</v>
      </c>
      <c r="U116" s="114" t="n">
        <f aca="false">J116*T116</f>
        <v>146.68</v>
      </c>
      <c r="V116" s="114" t="n">
        <v>56.89</v>
      </c>
      <c r="W116" s="114" t="n">
        <f aca="false">(V116*J116)</f>
        <v>56.89</v>
      </c>
      <c r="X116" s="115" t="n">
        <f aca="false">ROUND(U116+W116,2)</f>
        <v>203.57</v>
      </c>
      <c r="Y116" s="116" t="n">
        <v>814.28</v>
      </c>
      <c r="Z116" s="116" t="n">
        <v>610.71</v>
      </c>
      <c r="AA116" s="116" t="str">
        <f aca="false">IF((X116=AB116),"aaa",0)</f>
        <v>aaa</v>
      </c>
      <c r="AB116" s="94" t="n">
        <f aca="false">IF((Y116=Z116),0,(Y116-Z116))</f>
        <v>203.57</v>
      </c>
      <c r="AC116" s="94" t="str">
        <f aca="false">IF((X116=AB116),"OK",(X116-AB116))</f>
        <v>OK</v>
      </c>
      <c r="AD116" s="140" t="n">
        <f aca="false">150.47+0.24</f>
        <v>150.71</v>
      </c>
      <c r="AE116" s="51"/>
      <c r="AF116" s="140" t="n">
        <v>58.45</v>
      </c>
      <c r="AG116" s="118"/>
      <c r="AH116" s="119" t="n">
        <f aca="false">AF116+AD116</f>
        <v>209.16</v>
      </c>
      <c r="AI116" s="120" t="n">
        <v>209.16</v>
      </c>
    </row>
    <row r="117" s="23" customFormat="true" ht="30" hidden="false" customHeight="true" outlineLevel="0" collapsed="false">
      <c r="A117" s="136" t="s">
        <v>279</v>
      </c>
      <c r="B117" s="137" t="s">
        <v>280</v>
      </c>
      <c r="C117" s="138" t="s">
        <v>281</v>
      </c>
      <c r="D117" s="138"/>
      <c r="E117" s="138"/>
      <c r="F117" s="138"/>
      <c r="G117" s="138"/>
      <c r="H117" s="138"/>
      <c r="I117" s="138"/>
      <c r="J117" s="145" t="n">
        <v>3</v>
      </c>
      <c r="K117" s="139" t="s">
        <v>132</v>
      </c>
      <c r="L117" s="140"/>
      <c r="M117" s="140"/>
      <c r="N117" s="140"/>
      <c r="O117" s="140"/>
      <c r="P117" s="140"/>
      <c r="Q117" s="140"/>
      <c r="R117" s="140"/>
      <c r="S117" s="140"/>
      <c r="T117" s="114" t="n">
        <v>61.6033333333333</v>
      </c>
      <c r="U117" s="114" t="n">
        <f aca="false">J117*T117</f>
        <v>184.81</v>
      </c>
      <c r="V117" s="114" t="n">
        <v>17.18</v>
      </c>
      <c r="W117" s="114" t="n">
        <f aca="false">(V117*J117)</f>
        <v>51.54</v>
      </c>
      <c r="X117" s="487" t="n">
        <v>236.34</v>
      </c>
      <c r="Y117" s="490" t="n">
        <v>236.34</v>
      </c>
      <c r="Z117" s="490" t="n">
        <v>0</v>
      </c>
      <c r="AA117" s="116" t="str">
        <f aca="false">IF((X117=AB117),"aaa",0)</f>
        <v>aaa</v>
      </c>
      <c r="AB117" s="485" t="n">
        <f aca="false">IF((Y117=Z117),0,(Y117-Z117))</f>
        <v>236.34</v>
      </c>
      <c r="AC117" s="485" t="str">
        <f aca="false">IF((X117=AB117),"OK",(X117-AB117))</f>
        <v>OK</v>
      </c>
      <c r="AD117" s="140" t="n">
        <f aca="false">63.24+0.06</f>
        <v>63.3</v>
      </c>
      <c r="AE117" s="51"/>
      <c r="AF117" s="140" t="n">
        <v>17.65</v>
      </c>
      <c r="AG117" s="118"/>
      <c r="AH117" s="119" t="n">
        <f aca="false">AF117+AD117</f>
        <v>80.95</v>
      </c>
      <c r="AI117" s="120" t="n">
        <v>80.95</v>
      </c>
    </row>
    <row r="118" s="23" customFormat="true" ht="30" hidden="false" customHeight="true" outlineLevel="0" collapsed="false">
      <c r="A118" s="136" t="s">
        <v>282</v>
      </c>
      <c r="B118" s="137" t="s">
        <v>283</v>
      </c>
      <c r="C118" s="138" t="s">
        <v>284</v>
      </c>
      <c r="D118" s="138"/>
      <c r="E118" s="138"/>
      <c r="F118" s="138"/>
      <c r="G118" s="138"/>
      <c r="H118" s="138"/>
      <c r="I118" s="138"/>
      <c r="J118" s="145" t="n">
        <v>1</v>
      </c>
      <c r="K118" s="139" t="s">
        <v>132</v>
      </c>
      <c r="L118" s="140"/>
      <c r="M118" s="140"/>
      <c r="N118" s="140"/>
      <c r="O118" s="140"/>
      <c r="P118" s="140"/>
      <c r="Q118" s="140"/>
      <c r="R118" s="140"/>
      <c r="S118" s="140"/>
      <c r="T118" s="114" t="n">
        <v>82.15</v>
      </c>
      <c r="U118" s="114" t="n">
        <f aca="false">J118*T118</f>
        <v>82.15</v>
      </c>
      <c r="V118" s="114" t="n">
        <v>17.48</v>
      </c>
      <c r="W118" s="114" t="n">
        <f aca="false">(V118*J118)</f>
        <v>17.48</v>
      </c>
      <c r="X118" s="115" t="n">
        <f aca="false">ROUND(U118+W118,2)</f>
        <v>99.63</v>
      </c>
      <c r="Y118" s="116" t="n">
        <v>99.63</v>
      </c>
      <c r="Z118" s="116" t="n">
        <v>0</v>
      </c>
      <c r="AA118" s="116" t="str">
        <f aca="false">IF((X118=AB118),"aaa",0)</f>
        <v>aaa</v>
      </c>
      <c r="AB118" s="94" t="n">
        <f aca="false">IF((Y118=Z118),0,(Y118-Z118))</f>
        <v>99.63</v>
      </c>
      <c r="AC118" s="94" t="str">
        <f aca="false">IF((X118=AB118),"OK",(X118-AB118))</f>
        <v>OK</v>
      </c>
      <c r="AD118" s="140" t="n">
        <f aca="false">84.34+0.06</f>
        <v>84.4</v>
      </c>
      <c r="AE118" s="51"/>
      <c r="AF118" s="140" t="n">
        <v>17.96</v>
      </c>
      <c r="AG118" s="118"/>
      <c r="AH118" s="119" t="n">
        <f aca="false">AF118+AD118</f>
        <v>102.36</v>
      </c>
      <c r="AI118" s="120" t="n">
        <v>102.36</v>
      </c>
    </row>
    <row r="119" s="23" customFormat="true" ht="20.1" hidden="false" customHeight="true" outlineLevel="0" collapsed="false">
      <c r="A119" s="136" t="s">
        <v>285</v>
      </c>
      <c r="B119" s="137" t="s">
        <v>286</v>
      </c>
      <c r="C119" s="138" t="s">
        <v>287</v>
      </c>
      <c r="D119" s="138"/>
      <c r="E119" s="138"/>
      <c r="F119" s="138"/>
      <c r="G119" s="138"/>
      <c r="H119" s="138"/>
      <c r="I119" s="138"/>
      <c r="J119" s="145" t="n">
        <v>1</v>
      </c>
      <c r="K119" s="139" t="s">
        <v>132</v>
      </c>
      <c r="L119" s="140"/>
      <c r="M119" s="140"/>
      <c r="N119" s="140"/>
      <c r="O119" s="140"/>
      <c r="P119" s="140"/>
      <c r="Q119" s="140"/>
      <c r="R119" s="140"/>
      <c r="S119" s="140"/>
      <c r="T119" s="114" t="n">
        <v>71.76</v>
      </c>
      <c r="U119" s="114" t="n">
        <f aca="false">J119*T119</f>
        <v>71.76</v>
      </c>
      <c r="V119" s="114" t="n">
        <v>37.76</v>
      </c>
      <c r="W119" s="114" t="n">
        <f aca="false">(V119*J119)</f>
        <v>37.76</v>
      </c>
      <c r="X119" s="115" t="n">
        <f aca="false">ROUND(U119+W119,2)</f>
        <v>109.52</v>
      </c>
      <c r="Y119" s="116" t="n">
        <v>109.52</v>
      </c>
      <c r="Z119" s="116" t="n">
        <v>0</v>
      </c>
      <c r="AA119" s="116" t="str">
        <f aca="false">IF((X119=AB119),"aaa",0)</f>
        <v>aaa</v>
      </c>
      <c r="AB119" s="94" t="n">
        <f aca="false">IF((Y119=Z119),0,(Y119-Z119))</f>
        <v>109.52</v>
      </c>
      <c r="AC119" s="94" t="str">
        <f aca="false">IF((X119=AB119),"OK",(X119-AB119))</f>
        <v>OK</v>
      </c>
      <c r="AD119" s="140" t="n">
        <f aca="false">73.57+0.16</f>
        <v>73.73</v>
      </c>
      <c r="AE119" s="51"/>
      <c r="AF119" s="140" t="n">
        <v>38.8</v>
      </c>
      <c r="AG119" s="118"/>
      <c r="AH119" s="119" t="n">
        <f aca="false">AF119+AD119</f>
        <v>112.53</v>
      </c>
      <c r="AI119" s="120" t="n">
        <v>112.53</v>
      </c>
    </row>
    <row r="120" s="23" customFormat="true" ht="20.1" hidden="true" customHeight="true" outlineLevel="0" collapsed="false">
      <c r="A120" s="136" t="s">
        <v>288</v>
      </c>
      <c r="B120" s="137" t="s">
        <v>289</v>
      </c>
      <c r="C120" s="138" t="s">
        <v>290</v>
      </c>
      <c r="D120" s="138"/>
      <c r="E120" s="138"/>
      <c r="F120" s="138"/>
      <c r="G120" s="138"/>
      <c r="H120" s="138"/>
      <c r="I120" s="138"/>
      <c r="J120" s="145" t="n">
        <v>0</v>
      </c>
      <c r="K120" s="139" t="s">
        <v>132</v>
      </c>
      <c r="L120" s="140"/>
      <c r="M120" s="140"/>
      <c r="N120" s="140"/>
      <c r="O120" s="140"/>
      <c r="P120" s="140"/>
      <c r="Q120" s="140"/>
      <c r="R120" s="140"/>
      <c r="S120" s="140"/>
      <c r="T120" s="114" t="n">
        <v>2335.51</v>
      </c>
      <c r="U120" s="114" t="n">
        <f aca="false">J120*T120</f>
        <v>0</v>
      </c>
      <c r="V120" s="114" t="n">
        <v>290.5</v>
      </c>
      <c r="W120" s="114" t="n">
        <f aca="false">(V120*J120)</f>
        <v>0</v>
      </c>
      <c r="X120" s="115" t="n">
        <f aca="false">ROUND(U120+W120,2)</f>
        <v>0</v>
      </c>
      <c r="Y120" s="116" t="n">
        <v>2626.01</v>
      </c>
      <c r="Z120" s="116" t="n">
        <v>2626.01</v>
      </c>
      <c r="AA120" s="116" t="str">
        <f aca="false">IF((X120=AB120),"aaa",0)</f>
        <v>aaa</v>
      </c>
      <c r="AB120" s="94" t="n">
        <f aca="false">IF((Y120=Z120),0,(Y120-Z120))</f>
        <v>0</v>
      </c>
      <c r="AC120" s="94" t="str">
        <f aca="false">IF((X120=AB120),"OK",(X120-AB120))</f>
        <v>OK</v>
      </c>
      <c r="AD120" s="140" t="n">
        <f aca="false">2346.24+52.28+1.2</f>
        <v>2399.72</v>
      </c>
      <c r="AE120" s="51"/>
      <c r="AF120" s="140" t="n">
        <v>298.49</v>
      </c>
      <c r="AG120" s="118"/>
      <c r="AH120" s="119" t="n">
        <f aca="false">AF120+AD120</f>
        <v>2698.21</v>
      </c>
      <c r="AI120" s="167" t="n">
        <v>2698.21</v>
      </c>
    </row>
    <row r="121" s="23" customFormat="true" ht="20.1" hidden="true" customHeight="true" outlineLevel="0" collapsed="false">
      <c r="A121" s="136" t="s">
        <v>291</v>
      </c>
      <c r="B121" s="137" t="s">
        <v>292</v>
      </c>
      <c r="C121" s="138" t="s">
        <v>293</v>
      </c>
      <c r="D121" s="138"/>
      <c r="E121" s="138"/>
      <c r="F121" s="138"/>
      <c r="G121" s="138"/>
      <c r="H121" s="138"/>
      <c r="I121" s="138"/>
      <c r="J121" s="145" t="n">
        <v>0</v>
      </c>
      <c r="K121" s="139" t="s">
        <v>132</v>
      </c>
      <c r="L121" s="140"/>
      <c r="M121" s="140"/>
      <c r="N121" s="140"/>
      <c r="O121" s="140"/>
      <c r="P121" s="140"/>
      <c r="Q121" s="140"/>
      <c r="R121" s="140"/>
      <c r="S121" s="140"/>
      <c r="T121" s="114" t="n">
        <v>2613.53</v>
      </c>
      <c r="U121" s="114" t="n">
        <f aca="false">J121*T121</f>
        <v>0</v>
      </c>
      <c r="V121" s="114" t="n">
        <v>1661.97</v>
      </c>
      <c r="W121" s="114" t="n">
        <f aca="false">(V121*J121)</f>
        <v>0</v>
      </c>
      <c r="X121" s="115" t="n">
        <f aca="false">ROUND(U121+W121,2)</f>
        <v>0</v>
      </c>
      <c r="Y121" s="116" t="n">
        <v>4275.5</v>
      </c>
      <c r="Z121" s="116" t="n">
        <v>4275.5</v>
      </c>
      <c r="AA121" s="116" t="str">
        <f aca="false">IF((X121=AB121),"aaa",0)</f>
        <v>aaa</v>
      </c>
      <c r="AB121" s="94" t="n">
        <f aca="false">IF((Y121=Z121),0,(Y121-Z121))</f>
        <v>0</v>
      </c>
      <c r="AC121" s="94" t="str">
        <f aca="false">IF((X121=AB121),"OK",(X121-AB121))</f>
        <v>OK</v>
      </c>
      <c r="AD121" s="140" t="n">
        <f aca="false">2617.45+61.7+6.24</f>
        <v>2685.39</v>
      </c>
      <c r="AE121" s="51"/>
      <c r="AF121" s="140" t="n">
        <v>1707.66</v>
      </c>
      <c r="AG121" s="118"/>
      <c r="AH121" s="119" t="n">
        <f aca="false">AF121+AD121</f>
        <v>4393.05</v>
      </c>
      <c r="AI121" s="167" t="n">
        <v>4393.05</v>
      </c>
    </row>
    <row r="122" s="23" customFormat="true" ht="20.1" hidden="false" customHeight="true" outlineLevel="0" collapsed="false">
      <c r="A122" s="136" t="s">
        <v>294</v>
      </c>
      <c r="B122" s="137" t="s">
        <v>295</v>
      </c>
      <c r="C122" s="138" t="s">
        <v>296</v>
      </c>
      <c r="D122" s="138"/>
      <c r="E122" s="138"/>
      <c r="F122" s="138"/>
      <c r="G122" s="138"/>
      <c r="H122" s="138"/>
      <c r="I122" s="138"/>
      <c r="J122" s="145" t="n">
        <v>1</v>
      </c>
      <c r="K122" s="139" t="s">
        <v>132</v>
      </c>
      <c r="L122" s="140"/>
      <c r="M122" s="140"/>
      <c r="N122" s="140"/>
      <c r="O122" s="140"/>
      <c r="P122" s="140"/>
      <c r="Q122" s="140"/>
      <c r="R122" s="140"/>
      <c r="S122" s="140"/>
      <c r="T122" s="114" t="n">
        <v>2886.24</v>
      </c>
      <c r="U122" s="114" t="n">
        <f aca="false">J122*T122</f>
        <v>2886.24</v>
      </c>
      <c r="V122" s="114" t="n">
        <v>1936.49</v>
      </c>
      <c r="W122" s="114" t="n">
        <f aca="false">(V122*J122)</f>
        <v>1936.49</v>
      </c>
      <c r="X122" s="487" t="n">
        <v>4822.72</v>
      </c>
      <c r="Y122" s="490" t="n">
        <v>4822.72</v>
      </c>
      <c r="Z122" s="490" t="n">
        <v>0</v>
      </c>
      <c r="AA122" s="116" t="str">
        <f aca="false">IF((X122=AB122),"aaa",0)</f>
        <v>aaa</v>
      </c>
      <c r="AB122" s="485" t="n">
        <f aca="false">IF((Y122=Z122),0,(Y122-Z122))</f>
        <v>4822.72</v>
      </c>
      <c r="AC122" s="485" t="str">
        <f aca="false">IF((X122=AB122),"OK",(X122-AB122))</f>
        <v>OK</v>
      </c>
      <c r="AD122" s="140" t="n">
        <f aca="false">2919.11+42.45+4.03</f>
        <v>2965.59</v>
      </c>
      <c r="AE122" s="51"/>
      <c r="AF122" s="140" t="n">
        <v>1989.73</v>
      </c>
      <c r="AG122" s="118"/>
      <c r="AH122" s="119" t="n">
        <f aca="false">AF122+AD122</f>
        <v>4955.32</v>
      </c>
      <c r="AI122" s="167" t="n">
        <v>4955.32</v>
      </c>
    </row>
    <row r="123" s="23" customFormat="true" ht="20.1" hidden="false" customHeight="true" outlineLevel="0" collapsed="false">
      <c r="A123" s="136" t="s">
        <v>297</v>
      </c>
      <c r="B123" s="137" t="s">
        <v>298</v>
      </c>
      <c r="C123" s="138" t="s">
        <v>299</v>
      </c>
      <c r="D123" s="138"/>
      <c r="E123" s="138"/>
      <c r="F123" s="138"/>
      <c r="G123" s="138"/>
      <c r="H123" s="138"/>
      <c r="I123" s="138"/>
      <c r="J123" s="145" t="n">
        <v>6</v>
      </c>
      <c r="K123" s="139" t="s">
        <v>132</v>
      </c>
      <c r="L123" s="140"/>
      <c r="M123" s="140"/>
      <c r="N123" s="140"/>
      <c r="O123" s="140"/>
      <c r="P123" s="140"/>
      <c r="Q123" s="140"/>
      <c r="R123" s="140"/>
      <c r="S123" s="140"/>
      <c r="T123" s="114" t="n">
        <v>353.341666666667</v>
      </c>
      <c r="U123" s="114" t="n">
        <f aca="false">J123*T123</f>
        <v>2120.05</v>
      </c>
      <c r="V123" s="114" t="n">
        <v>14.565</v>
      </c>
      <c r="W123" s="114" t="n">
        <f aca="false">(V123*J123)</f>
        <v>87.39</v>
      </c>
      <c r="X123" s="487" t="n">
        <v>2207.45</v>
      </c>
      <c r="Y123" s="490" t="n">
        <v>2207.45</v>
      </c>
      <c r="Z123" s="490" t="n">
        <v>0</v>
      </c>
      <c r="AA123" s="116" t="str">
        <f aca="false">IF((X123=AB123),"aaa",0)</f>
        <v>aaa</v>
      </c>
      <c r="AB123" s="485" t="n">
        <f aca="false">IF((Y123=Z123),0,(Y123-Z123))</f>
        <v>2207.45</v>
      </c>
      <c r="AC123" s="485" t="str">
        <f aca="false">IF((X123=AB123),"OK",(X123-AB123))</f>
        <v>OK</v>
      </c>
      <c r="AD123" s="140" t="n">
        <f aca="false">363.02+0.04</f>
        <v>363.06</v>
      </c>
      <c r="AE123" s="51"/>
      <c r="AF123" s="140" t="n">
        <v>14.97</v>
      </c>
      <c r="AG123" s="118"/>
      <c r="AH123" s="119" t="n">
        <f aca="false">AF123+AD123</f>
        <v>378.03</v>
      </c>
      <c r="AI123" s="120" t="n">
        <v>378.03</v>
      </c>
    </row>
    <row r="124" s="23" customFormat="true" ht="20.1" hidden="false" customHeight="true" outlineLevel="0" collapsed="false">
      <c r="A124" s="136" t="s">
        <v>300</v>
      </c>
      <c r="B124" s="137" t="s">
        <v>301</v>
      </c>
      <c r="C124" s="138" t="s">
        <v>302</v>
      </c>
      <c r="D124" s="138"/>
      <c r="E124" s="138"/>
      <c r="F124" s="138"/>
      <c r="G124" s="138"/>
      <c r="H124" s="138"/>
      <c r="I124" s="138"/>
      <c r="J124" s="145" t="n">
        <v>6</v>
      </c>
      <c r="K124" s="139" t="s">
        <v>132</v>
      </c>
      <c r="L124" s="140"/>
      <c r="M124" s="140"/>
      <c r="N124" s="140"/>
      <c r="O124" s="140"/>
      <c r="P124" s="140"/>
      <c r="Q124" s="140"/>
      <c r="R124" s="140"/>
      <c r="S124" s="140"/>
      <c r="T124" s="114" t="n">
        <v>179.135</v>
      </c>
      <c r="U124" s="114" t="n">
        <f aca="false">J124*T124</f>
        <v>1074.81</v>
      </c>
      <c r="V124" s="114" t="n">
        <v>16.395</v>
      </c>
      <c r="W124" s="114" t="n">
        <f aca="false">(V124*J124)</f>
        <v>98.37</v>
      </c>
      <c r="X124" s="487" t="n">
        <v>1173.19</v>
      </c>
      <c r="Y124" s="490" t="n">
        <v>1173.19</v>
      </c>
      <c r="Z124" s="490" t="n">
        <v>0</v>
      </c>
      <c r="AA124" s="116" t="str">
        <f aca="false">IF((X124=AB124),"aaa",0)</f>
        <v>aaa</v>
      </c>
      <c r="AB124" s="485" t="n">
        <f aca="false">IF((Y124=Z124),0,(Y124-Z124))</f>
        <v>1173.19</v>
      </c>
      <c r="AC124" s="485" t="str">
        <f aca="false">IF((X124=AB124),"OK",(X124-AB124))</f>
        <v>OK</v>
      </c>
      <c r="AD124" s="140" t="n">
        <f aca="false">184.02+0.04</f>
        <v>184.06</v>
      </c>
      <c r="AE124" s="51"/>
      <c r="AF124" s="140" t="n">
        <v>16.85</v>
      </c>
      <c r="AG124" s="118"/>
      <c r="AH124" s="119" t="n">
        <f aca="false">AF124+AD124</f>
        <v>200.91</v>
      </c>
      <c r="AI124" s="120" t="n">
        <v>200.91</v>
      </c>
    </row>
    <row r="125" s="23" customFormat="true" ht="20.1" hidden="false" customHeight="true" outlineLevel="0" collapsed="false">
      <c r="A125" s="136" t="s">
        <v>303</v>
      </c>
      <c r="B125" s="137" t="s">
        <v>304</v>
      </c>
      <c r="C125" s="138" t="s">
        <v>305</v>
      </c>
      <c r="D125" s="138"/>
      <c r="E125" s="138"/>
      <c r="F125" s="138"/>
      <c r="G125" s="138"/>
      <c r="H125" s="138"/>
      <c r="I125" s="138"/>
      <c r="J125" s="145" t="n">
        <v>6</v>
      </c>
      <c r="K125" s="139" t="s">
        <v>132</v>
      </c>
      <c r="L125" s="140"/>
      <c r="M125" s="140"/>
      <c r="N125" s="140"/>
      <c r="O125" s="140"/>
      <c r="P125" s="140"/>
      <c r="Q125" s="140"/>
      <c r="R125" s="140"/>
      <c r="S125" s="140"/>
      <c r="T125" s="114" t="n">
        <v>61.0118333333333</v>
      </c>
      <c r="U125" s="114" t="n">
        <f aca="false">J125*T125</f>
        <v>366.071</v>
      </c>
      <c r="V125" s="114" t="n">
        <v>1.57333333333333</v>
      </c>
      <c r="W125" s="114" t="n">
        <f aca="false">(V125*J125)</f>
        <v>9.44</v>
      </c>
      <c r="X125" s="115" t="n">
        <f aca="false">ROUND(U125+W125,2)</f>
        <v>375.51</v>
      </c>
      <c r="Y125" s="116" t="n">
        <v>375.51</v>
      </c>
      <c r="Z125" s="116" t="n">
        <v>0</v>
      </c>
      <c r="AA125" s="116" t="str">
        <f aca="false">IF((X125=AB125),"aaa",0)</f>
        <v>aaa</v>
      </c>
      <c r="AB125" s="94" t="n">
        <f aca="false">IF((Y125=Z125),0,(Y125-Z125))</f>
        <v>375.51</v>
      </c>
      <c r="AC125" s="94" t="str">
        <f aca="false">IF((X125=AB125),"OK",(X125-AB125))</f>
        <v>OK</v>
      </c>
      <c r="AD125" s="140" t="n">
        <v>62.69</v>
      </c>
      <c r="AE125" s="51"/>
      <c r="AF125" s="140" t="n">
        <v>1.62</v>
      </c>
      <c r="AG125" s="118"/>
      <c r="AH125" s="119" t="n">
        <f aca="false">AF125+AD125</f>
        <v>64.31</v>
      </c>
      <c r="AI125" s="120" t="n">
        <v>64.31</v>
      </c>
    </row>
    <row r="126" s="23" customFormat="true" ht="20.1" hidden="false" customHeight="true" outlineLevel="0" collapsed="false">
      <c r="A126" s="136" t="s">
        <v>306</v>
      </c>
      <c r="B126" s="137" t="s">
        <v>307</v>
      </c>
      <c r="C126" s="138" t="s">
        <v>308</v>
      </c>
      <c r="D126" s="138"/>
      <c r="E126" s="138"/>
      <c r="F126" s="138"/>
      <c r="G126" s="138"/>
      <c r="H126" s="138"/>
      <c r="I126" s="138"/>
      <c r="J126" s="145" t="n">
        <v>6</v>
      </c>
      <c r="K126" s="139" t="s">
        <v>132</v>
      </c>
      <c r="L126" s="140"/>
      <c r="M126" s="140"/>
      <c r="N126" s="140"/>
      <c r="O126" s="140"/>
      <c r="P126" s="140"/>
      <c r="Q126" s="140"/>
      <c r="R126" s="140"/>
      <c r="S126" s="140"/>
      <c r="T126" s="114" t="n">
        <v>31.9283333333333</v>
      </c>
      <c r="U126" s="114" t="n">
        <f aca="false">J126*T126</f>
        <v>191.57</v>
      </c>
      <c r="V126" s="114" t="n">
        <v>4.62666666666667</v>
      </c>
      <c r="W126" s="114" t="n">
        <f aca="false">(V126*J126)</f>
        <v>27.76</v>
      </c>
      <c r="X126" s="115" t="n">
        <f aca="false">ROUND(U126+W126,2)</f>
        <v>219.33</v>
      </c>
      <c r="Y126" s="116" t="n">
        <v>219.33</v>
      </c>
      <c r="Z126" s="116" t="n">
        <v>0</v>
      </c>
      <c r="AA126" s="116" t="str">
        <f aca="false">IF((X126=AB126),"aaa",0)</f>
        <v>aaa</v>
      </c>
      <c r="AB126" s="94" t="n">
        <f aca="false">IF((Y126=Z126),0,(Y126-Z126))</f>
        <v>219.33</v>
      </c>
      <c r="AC126" s="94" t="str">
        <f aca="false">IF((X126=AB126),"OK",(X126-AB126))</f>
        <v>OK</v>
      </c>
      <c r="AD126" s="140" t="n">
        <v>32.81</v>
      </c>
      <c r="AE126" s="51"/>
      <c r="AF126" s="140" t="n">
        <v>4.75</v>
      </c>
      <c r="AG126" s="118"/>
      <c r="AH126" s="119" t="n">
        <f aca="false">AF126+AD126</f>
        <v>37.56</v>
      </c>
      <c r="AI126" s="120" t="n">
        <v>37.56</v>
      </c>
    </row>
    <row r="127" s="23" customFormat="true" ht="20.1" hidden="false" customHeight="true" outlineLevel="0" collapsed="false">
      <c r="A127" s="136" t="s">
        <v>309</v>
      </c>
      <c r="B127" s="137" t="s">
        <v>310</v>
      </c>
      <c r="C127" s="138" t="s">
        <v>311</v>
      </c>
      <c r="D127" s="138"/>
      <c r="E127" s="138"/>
      <c r="F127" s="138"/>
      <c r="G127" s="138"/>
      <c r="H127" s="138"/>
      <c r="I127" s="138"/>
      <c r="J127" s="145" t="n">
        <v>2</v>
      </c>
      <c r="K127" s="139" t="s">
        <v>132</v>
      </c>
      <c r="L127" s="140"/>
      <c r="M127" s="140"/>
      <c r="N127" s="140"/>
      <c r="O127" s="140"/>
      <c r="P127" s="140"/>
      <c r="Q127" s="140"/>
      <c r="R127" s="140"/>
      <c r="S127" s="140"/>
      <c r="T127" s="486" t="n">
        <v>15.05</v>
      </c>
      <c r="U127" s="486" t="n">
        <v>30.11</v>
      </c>
      <c r="V127" s="486" t="n">
        <v>5.57</v>
      </c>
      <c r="W127" s="486" t="n">
        <f aca="false">(V127*J127)</f>
        <v>11.14</v>
      </c>
      <c r="X127" s="487" t="n">
        <v>41.24</v>
      </c>
      <c r="Y127" s="490" t="n">
        <v>41.24</v>
      </c>
      <c r="Z127" s="490" t="n">
        <v>0</v>
      </c>
      <c r="AA127" s="116" t="str">
        <f aca="false">IF((X127=AB127),"aaa",0)</f>
        <v>aaa</v>
      </c>
      <c r="AB127" s="485" t="n">
        <f aca="false">IF((Y127=Z127),0,(Y127-Z127))</f>
        <v>41.24</v>
      </c>
      <c r="AC127" s="485" t="str">
        <f aca="false">IF((X127=AB127),"OK",(X127-AB127))</f>
        <v>OK</v>
      </c>
      <c r="AD127" s="140" t="n">
        <v>15.47</v>
      </c>
      <c r="AE127" s="51"/>
      <c r="AF127" s="140" t="n">
        <v>5.72</v>
      </c>
      <c r="AG127" s="118"/>
      <c r="AH127" s="119" t="n">
        <f aca="false">AF127+AD127</f>
        <v>21.19</v>
      </c>
      <c r="AI127" s="120" t="n">
        <v>21.19</v>
      </c>
    </row>
    <row r="128" s="23" customFormat="true" ht="12.75" hidden="false" customHeight="true" outlineLevel="0" collapsed="false">
      <c r="A128" s="136" t="s">
        <v>312</v>
      </c>
      <c r="B128" s="137" t="s">
        <v>313</v>
      </c>
      <c r="C128" s="138" t="s">
        <v>314</v>
      </c>
      <c r="D128" s="138"/>
      <c r="E128" s="138"/>
      <c r="F128" s="138"/>
      <c r="G128" s="138"/>
      <c r="H128" s="138"/>
      <c r="I128" s="138"/>
      <c r="J128" s="145" t="n">
        <v>1</v>
      </c>
      <c r="K128" s="139" t="s">
        <v>132</v>
      </c>
      <c r="L128" s="140"/>
      <c r="M128" s="140"/>
      <c r="N128" s="140"/>
      <c r="O128" s="140"/>
      <c r="P128" s="140"/>
      <c r="Q128" s="140"/>
      <c r="R128" s="140"/>
      <c r="S128" s="140"/>
      <c r="T128" s="114" t="n">
        <v>462.41</v>
      </c>
      <c r="U128" s="114" t="n">
        <f aca="false">J128*T128</f>
        <v>462.41</v>
      </c>
      <c r="V128" s="114" t="n">
        <v>170.54</v>
      </c>
      <c r="W128" s="114" t="n">
        <f aca="false">(V128*J128)</f>
        <v>170.54</v>
      </c>
      <c r="X128" s="115" t="n">
        <f aca="false">ROUND(U128+W128,2)</f>
        <v>632.95</v>
      </c>
      <c r="Y128" s="116" t="n">
        <v>632.95</v>
      </c>
      <c r="Z128" s="116" t="n">
        <v>0</v>
      </c>
      <c r="AA128" s="116" t="str">
        <f aca="false">IF((X128=AB128),"aaa",0)</f>
        <v>aaa</v>
      </c>
      <c r="AB128" s="94" t="n">
        <f aca="false">IF((Y128=Z128),0,(Y128-Z128))</f>
        <v>632.95</v>
      </c>
      <c r="AC128" s="94" t="str">
        <f aca="false">IF((X128=AB128),"OK",(X128-AB128))</f>
        <v>OK</v>
      </c>
      <c r="AD128" s="140" t="n">
        <f aca="false">474.37+0.76</f>
        <v>475.13</v>
      </c>
      <c r="AE128" s="51"/>
      <c r="AF128" s="140" t="n">
        <v>175.23</v>
      </c>
      <c r="AG128" s="118"/>
      <c r="AH128" s="119" t="n">
        <f aca="false">AF128+AD128</f>
        <v>650.36</v>
      </c>
      <c r="AI128" s="120" t="n">
        <v>650.36</v>
      </c>
    </row>
    <row r="129" s="166" customFormat="true" ht="12.75" hidden="false" customHeight="true" outlineLevel="0" collapsed="false">
      <c r="A129" s="136" t="s">
        <v>315</v>
      </c>
      <c r="B129" s="157" t="s">
        <v>316</v>
      </c>
      <c r="C129" s="158" t="s">
        <v>317</v>
      </c>
      <c r="D129" s="158"/>
      <c r="E129" s="158"/>
      <c r="F129" s="158"/>
      <c r="G129" s="158"/>
      <c r="H129" s="158"/>
      <c r="I129" s="158"/>
      <c r="J129" s="160" t="n">
        <v>2</v>
      </c>
      <c r="K129" s="188" t="s">
        <v>132</v>
      </c>
      <c r="L129" s="168"/>
      <c r="M129" s="168"/>
      <c r="N129" s="168"/>
      <c r="O129" s="168"/>
      <c r="P129" s="168"/>
      <c r="Q129" s="168"/>
      <c r="R129" s="168"/>
      <c r="S129" s="168"/>
      <c r="T129" s="114" t="n">
        <v>370.41</v>
      </c>
      <c r="U129" s="114" t="n">
        <f aca="false">J129*T129</f>
        <v>740.82</v>
      </c>
      <c r="V129" s="486" t="n">
        <v>92.6</v>
      </c>
      <c r="W129" s="114" t="n">
        <v>185.21</v>
      </c>
      <c r="X129" s="115" t="n">
        <f aca="false">ROUND(U129+W129,2)</f>
        <v>926.03</v>
      </c>
      <c r="Y129" s="116" t="n">
        <v>926.03</v>
      </c>
      <c r="Z129" s="116" t="n">
        <v>0</v>
      </c>
      <c r="AA129" s="116" t="str">
        <f aca="false">IF((X129=AB129),"aaa",0)</f>
        <v>aaa</v>
      </c>
      <c r="AB129" s="94" t="n">
        <f aca="false">IF((Y129=Z129),0,(Y129-Z129))</f>
        <v>926.03</v>
      </c>
      <c r="AC129" s="94" t="str">
        <f aca="false">IF((X129=AB129),"OK",(X129-AB129))</f>
        <v>OK</v>
      </c>
      <c r="AD129" s="168" t="n">
        <f aca="false">475.74*0.8</f>
        <v>380.592</v>
      </c>
      <c r="AE129" s="162"/>
      <c r="AF129" s="168" t="n">
        <f aca="false">475.74*0.2</f>
        <v>95.148</v>
      </c>
      <c r="AG129" s="163"/>
      <c r="AH129" s="164" t="n">
        <f aca="false">AF129+AD129</f>
        <v>475.74</v>
      </c>
      <c r="AI129" s="165" t="n">
        <v>475.74</v>
      </c>
    </row>
    <row r="130" s="166" customFormat="true" ht="12.75" hidden="false" customHeight="true" outlineLevel="0" collapsed="false">
      <c r="A130" s="136" t="s">
        <v>318</v>
      </c>
      <c r="B130" s="157" t="s">
        <v>319</v>
      </c>
      <c r="C130" s="158" t="s">
        <v>320</v>
      </c>
      <c r="D130" s="158"/>
      <c r="E130" s="158"/>
      <c r="F130" s="158"/>
      <c r="G130" s="158"/>
      <c r="H130" s="158"/>
      <c r="I130" s="158"/>
      <c r="J130" s="160" t="n">
        <v>2</v>
      </c>
      <c r="K130" s="188" t="s">
        <v>132</v>
      </c>
      <c r="L130" s="168"/>
      <c r="M130" s="168"/>
      <c r="N130" s="168"/>
      <c r="O130" s="168"/>
      <c r="P130" s="168"/>
      <c r="Q130" s="168"/>
      <c r="R130" s="168"/>
      <c r="S130" s="168"/>
      <c r="T130" s="114" t="n">
        <v>220.115</v>
      </c>
      <c r="U130" s="114" t="n">
        <f aca="false">J130*T130</f>
        <v>440.23</v>
      </c>
      <c r="V130" s="114" t="n">
        <v>55.025</v>
      </c>
      <c r="W130" s="114" t="n">
        <f aca="false">(V130*J130)</f>
        <v>110.05</v>
      </c>
      <c r="X130" s="487" t="n">
        <v>550.29</v>
      </c>
      <c r="Y130" s="116" t="n">
        <v>550.29</v>
      </c>
      <c r="Z130" s="116" t="n">
        <v>0</v>
      </c>
      <c r="AA130" s="116" t="str">
        <f aca="false">IF((X130=AB130),"aaa",0)</f>
        <v>aaa</v>
      </c>
      <c r="AB130" s="94" t="n">
        <f aca="false">IF((Y130=Z130),0,(Y130-Z130))</f>
        <v>550.29</v>
      </c>
      <c r="AC130" s="94" t="str">
        <f aca="false">IF((X130=AB130),"OK",(X130-AB130))</f>
        <v>OK</v>
      </c>
      <c r="AD130" s="168" t="n">
        <f aca="false">282.71*0.8</f>
        <v>226.168</v>
      </c>
      <c r="AE130" s="162"/>
      <c r="AF130" s="168" t="n">
        <f aca="false">282.71*0.2</f>
        <v>56.542</v>
      </c>
      <c r="AG130" s="163"/>
      <c r="AH130" s="164" t="n">
        <f aca="false">AF130+AD130</f>
        <v>282.71</v>
      </c>
      <c r="AI130" s="165" t="n">
        <v>282.71</v>
      </c>
    </row>
    <row r="131" s="166" customFormat="true" ht="12.75" hidden="false" customHeight="true" outlineLevel="0" collapsed="false">
      <c r="A131" s="136" t="s">
        <v>321</v>
      </c>
      <c r="B131" s="157" t="s">
        <v>322</v>
      </c>
      <c r="C131" s="158" t="s">
        <v>323</v>
      </c>
      <c r="D131" s="158"/>
      <c r="E131" s="158"/>
      <c r="F131" s="158"/>
      <c r="G131" s="158"/>
      <c r="H131" s="158"/>
      <c r="I131" s="158"/>
      <c r="J131" s="160" t="n">
        <v>4</v>
      </c>
      <c r="K131" s="188" t="s">
        <v>132</v>
      </c>
      <c r="L131" s="168"/>
      <c r="M131" s="168"/>
      <c r="N131" s="168"/>
      <c r="O131" s="168"/>
      <c r="P131" s="168"/>
      <c r="Q131" s="168"/>
      <c r="R131" s="168"/>
      <c r="S131" s="168"/>
      <c r="T131" s="114" t="n">
        <v>112.82</v>
      </c>
      <c r="U131" s="114" t="n">
        <f aca="false">J131*T131</f>
        <v>451.28</v>
      </c>
      <c r="V131" s="486" t="n">
        <v>28.2</v>
      </c>
      <c r="W131" s="486" t="n">
        <v>112.82</v>
      </c>
      <c r="X131" s="487" t="n">
        <v>564.09</v>
      </c>
      <c r="Y131" s="116" t="n">
        <v>564.09</v>
      </c>
      <c r="Z131" s="116" t="n">
        <v>0</v>
      </c>
      <c r="AA131" s="116" t="str">
        <f aca="false">IF((X131=AB131),"aaa",0)</f>
        <v>aaa</v>
      </c>
      <c r="AB131" s="94" t="n">
        <f aca="false">IF((Y131=Z131),0,(Y131-Z131))</f>
        <v>564.09</v>
      </c>
      <c r="AC131" s="94" t="str">
        <f aca="false">IF((X131=AB131),"OK",(X131-AB131))</f>
        <v>OK</v>
      </c>
      <c r="AD131" s="168" t="n">
        <f aca="false">144.9*0.8</f>
        <v>115.92</v>
      </c>
      <c r="AE131" s="162"/>
      <c r="AF131" s="168" t="n">
        <f aca="false">144.9*0.2</f>
        <v>28.98</v>
      </c>
      <c r="AG131" s="163"/>
      <c r="AH131" s="164" t="n">
        <f aca="false">AF131+AD131</f>
        <v>144.9</v>
      </c>
      <c r="AI131" s="165"/>
    </row>
    <row r="132" s="108" customFormat="true" ht="12" hidden="false" customHeight="true" outlineLevel="0" collapsed="false">
      <c r="A132" s="154" t="n">
        <v>9</v>
      </c>
      <c r="B132" s="97" t="s">
        <v>324</v>
      </c>
      <c r="C132" s="97"/>
      <c r="D132" s="97"/>
      <c r="E132" s="97"/>
      <c r="F132" s="97"/>
      <c r="G132" s="97"/>
      <c r="H132" s="97"/>
      <c r="I132" s="97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122"/>
      <c r="U132" s="100" t="n">
        <f aca="false">SUM(U133:U140)</f>
        <v>28229.5225</v>
      </c>
      <c r="V132" s="122"/>
      <c r="W132" s="100" t="n">
        <f aca="false">SUM(W133:W140)</f>
        <v>7912.245</v>
      </c>
      <c r="X132" s="100" t="n">
        <f aca="false">SUM(X133:X140)</f>
        <v>36141.77</v>
      </c>
      <c r="Y132" s="102"/>
      <c r="Z132" s="102"/>
      <c r="AA132" s="116" t="n">
        <f aca="false">IF((X132=AB132),"aaa",0)</f>
        <v>0</v>
      </c>
      <c r="AB132" s="102"/>
      <c r="AC132" s="123"/>
      <c r="AD132" s="104" t="s">
        <v>62</v>
      </c>
      <c r="AE132" s="103"/>
      <c r="AF132" s="104" t="s">
        <v>63</v>
      </c>
      <c r="AG132" s="105"/>
      <c r="AH132" s="106" t="s">
        <v>64</v>
      </c>
      <c r="AI132" s="107" t="s">
        <v>65</v>
      </c>
      <c r="AJ132" s="191"/>
      <c r="AK132" s="191"/>
    </row>
    <row r="133" s="23" customFormat="true" ht="12.75" hidden="false" customHeight="true" outlineLevel="0" collapsed="false">
      <c r="A133" s="136" t="s">
        <v>325</v>
      </c>
      <c r="B133" s="137" t="s">
        <v>326</v>
      </c>
      <c r="C133" s="138" t="s">
        <v>327</v>
      </c>
      <c r="D133" s="138"/>
      <c r="E133" s="138"/>
      <c r="F133" s="138"/>
      <c r="G133" s="138"/>
      <c r="H133" s="138"/>
      <c r="I133" s="138"/>
      <c r="J133" s="145" t="n">
        <v>125.15</v>
      </c>
      <c r="K133" s="139" t="s">
        <v>159</v>
      </c>
      <c r="L133" s="140"/>
      <c r="M133" s="140"/>
      <c r="N133" s="140"/>
      <c r="O133" s="140"/>
      <c r="P133" s="140"/>
      <c r="Q133" s="140"/>
      <c r="R133" s="140"/>
      <c r="S133" s="140"/>
      <c r="T133" s="114" t="n">
        <v>173.934318817419</v>
      </c>
      <c r="U133" s="114" t="n">
        <f aca="false">J133*T133</f>
        <v>21767.88</v>
      </c>
      <c r="V133" s="114" t="n">
        <v>29.9864962045545</v>
      </c>
      <c r="W133" s="114" t="n">
        <f aca="false">(V133*J133)</f>
        <v>3752.81</v>
      </c>
      <c r="X133" s="115" t="n">
        <f aca="false">ROUND(U133+W133,2)</f>
        <v>25520.69</v>
      </c>
      <c r="Y133" s="116" t="n">
        <v>25520.69</v>
      </c>
      <c r="Z133" s="116" t="n">
        <v>0</v>
      </c>
      <c r="AA133" s="116" t="str">
        <f aca="false">IF((X133=AB133),"aaa",0)</f>
        <v>aaa</v>
      </c>
      <c r="AB133" s="94" t="n">
        <f aca="false">IF((Y133=Z133),0,(Y133-Z133))</f>
        <v>25520.69</v>
      </c>
      <c r="AC133" s="94" t="str">
        <f aca="false">IF((X133=AB133),"OK",(X133-AB133))</f>
        <v>OK</v>
      </c>
      <c r="AD133" s="140" t="n">
        <f aca="false">178.62+0.1</f>
        <v>178.72</v>
      </c>
      <c r="AE133" s="51"/>
      <c r="AF133" s="140" t="n">
        <v>30.81</v>
      </c>
      <c r="AG133" s="118"/>
      <c r="AH133" s="119" t="n">
        <f aca="false">AF133+AD133</f>
        <v>209.53</v>
      </c>
      <c r="AI133" s="192" t="n">
        <v>209.53</v>
      </c>
      <c r="AJ133" s="193"/>
      <c r="AK133" s="193"/>
    </row>
    <row r="134" s="135" customFormat="true" ht="12.75" hidden="false" customHeight="true" outlineLevel="0" collapsed="false">
      <c r="A134" s="194" t="s">
        <v>328</v>
      </c>
      <c r="B134" s="195"/>
      <c r="C134" s="196" t="s">
        <v>329</v>
      </c>
      <c r="D134" s="196"/>
      <c r="E134" s="196"/>
      <c r="F134" s="196"/>
      <c r="G134" s="196"/>
      <c r="H134" s="196"/>
      <c r="I134" s="196"/>
      <c r="J134" s="197"/>
      <c r="K134" s="198"/>
      <c r="L134" s="199"/>
      <c r="M134" s="199"/>
      <c r="N134" s="199"/>
      <c r="O134" s="199"/>
      <c r="P134" s="199"/>
      <c r="Q134" s="199"/>
      <c r="R134" s="199"/>
      <c r="S134" s="199"/>
      <c r="T134" s="127"/>
      <c r="U134" s="114" t="n">
        <f aca="false">J134*T134</f>
        <v>0</v>
      </c>
      <c r="V134" s="127"/>
      <c r="W134" s="114" t="n">
        <f aca="false">(V134*J134)</f>
        <v>0</v>
      </c>
      <c r="X134" s="200" t="n">
        <f aca="false">W134+U134</f>
        <v>0</v>
      </c>
      <c r="Y134" s="201"/>
      <c r="Z134" s="201"/>
      <c r="AA134" s="116" t="str">
        <f aca="false">IF((X134=AB134),"aaa",0)</f>
        <v>aaa</v>
      </c>
      <c r="AB134" s="201"/>
      <c r="AC134" s="131"/>
      <c r="AD134" s="199"/>
      <c r="AE134" s="131"/>
      <c r="AF134" s="199"/>
      <c r="AG134" s="133"/>
      <c r="AH134" s="119" t="n">
        <f aca="false">AF134+AD134</f>
        <v>0</v>
      </c>
      <c r="AI134" s="202"/>
      <c r="AJ134" s="203"/>
      <c r="AK134" s="203"/>
    </row>
    <row r="135" s="23" customFormat="true" ht="12.75" hidden="false" customHeight="true" outlineLevel="0" collapsed="false">
      <c r="A135" s="136" t="s">
        <v>330</v>
      </c>
      <c r="B135" s="137" t="s">
        <v>331</v>
      </c>
      <c r="C135" s="138" t="s">
        <v>332</v>
      </c>
      <c r="D135" s="138"/>
      <c r="E135" s="138"/>
      <c r="F135" s="138"/>
      <c r="G135" s="138"/>
      <c r="H135" s="138"/>
      <c r="I135" s="138"/>
      <c r="J135" s="139" t="n">
        <v>114</v>
      </c>
      <c r="K135" s="139" t="s">
        <v>69</v>
      </c>
      <c r="L135" s="137"/>
      <c r="M135" s="137"/>
      <c r="N135" s="137"/>
      <c r="O135" s="137"/>
      <c r="P135" s="137"/>
      <c r="Q135" s="137"/>
      <c r="R135" s="137"/>
      <c r="S135" s="137"/>
      <c r="T135" s="114" t="n">
        <v>46.1981578947368</v>
      </c>
      <c r="U135" s="114" t="n">
        <f aca="false">J135*T135</f>
        <v>5266.59</v>
      </c>
      <c r="V135" s="114" t="n">
        <v>26.119298245614</v>
      </c>
      <c r="W135" s="114" t="n">
        <f aca="false">(V135*J135)</f>
        <v>2977.6</v>
      </c>
      <c r="X135" s="115" t="n">
        <f aca="false">ROUND(U135+W135,2)</f>
        <v>8244.19</v>
      </c>
      <c r="Y135" s="116" t="n">
        <v>8244.19</v>
      </c>
      <c r="Z135" s="116" t="n">
        <v>0</v>
      </c>
      <c r="AA135" s="116" t="str">
        <f aca="false">IF((X135=AB135),"aaa",0)</f>
        <v>aaa</v>
      </c>
      <c r="AB135" s="94" t="n">
        <f aca="false">IF((Y135=Z135),0,(Y135-Z135))</f>
        <v>8244.19</v>
      </c>
      <c r="AC135" s="94" t="str">
        <f aca="false">IF((X135=AB135),"OK",(X135-AB135))</f>
        <v>OK</v>
      </c>
      <c r="AD135" s="140" t="n">
        <f aca="false">47.21+0.17+0.09</f>
        <v>47.47</v>
      </c>
      <c r="AE135" s="51"/>
      <c r="AF135" s="204" t="s">
        <v>333</v>
      </c>
      <c r="AG135" s="118"/>
      <c r="AH135" s="119" t="n">
        <f aca="false">AF135+AD135</f>
        <v>74.31</v>
      </c>
      <c r="AI135" s="205" t="n">
        <v>74.31</v>
      </c>
      <c r="AJ135" s="193"/>
      <c r="AK135" s="193"/>
    </row>
    <row r="136" s="23" customFormat="true" ht="20.1" hidden="false" customHeight="true" outlineLevel="0" collapsed="false">
      <c r="A136" s="136" t="s">
        <v>334</v>
      </c>
      <c r="B136" s="137" t="s">
        <v>335</v>
      </c>
      <c r="C136" s="138" t="s">
        <v>336</v>
      </c>
      <c r="D136" s="138"/>
      <c r="E136" s="138"/>
      <c r="F136" s="138"/>
      <c r="G136" s="138"/>
      <c r="H136" s="138"/>
      <c r="I136" s="138"/>
      <c r="J136" s="139" t="n">
        <f aca="false">114-85.5</f>
        <v>28.5</v>
      </c>
      <c r="K136" s="139" t="s">
        <v>69</v>
      </c>
      <c r="L136" s="137"/>
      <c r="M136" s="137"/>
      <c r="N136" s="137"/>
      <c r="O136" s="137"/>
      <c r="P136" s="137"/>
      <c r="Q136" s="137"/>
      <c r="R136" s="137"/>
      <c r="S136" s="137"/>
      <c r="T136" s="114" t="n">
        <v>21.285350877193</v>
      </c>
      <c r="U136" s="114" t="n">
        <f aca="false">J136*T136</f>
        <v>606.6325</v>
      </c>
      <c r="V136" s="114" t="n">
        <v>10.0514035087719</v>
      </c>
      <c r="W136" s="114" t="n">
        <f aca="false">(V136*J136)</f>
        <v>286.465</v>
      </c>
      <c r="X136" s="115" t="n">
        <f aca="false">ROUND(U136+W136,2)</f>
        <v>893.1</v>
      </c>
      <c r="Y136" s="116" t="n">
        <v>3572.39</v>
      </c>
      <c r="Z136" s="116" t="n">
        <v>2679.29</v>
      </c>
      <c r="AA136" s="116" t="str">
        <f aca="false">IF((X136=AB136),"aaa",0)</f>
        <v>aaa</v>
      </c>
      <c r="AB136" s="94" t="n">
        <f aca="false">IF((Y136=Z136),0,(Y136-Z136))</f>
        <v>893.1</v>
      </c>
      <c r="AC136" s="94" t="str">
        <f aca="false">IF((X136=AB136),"OK",(X136-AB136))</f>
        <v>OK</v>
      </c>
      <c r="AD136" s="140" t="n">
        <f aca="false">21.78+0.04+0.05</f>
        <v>21.87</v>
      </c>
      <c r="AE136" s="51"/>
      <c r="AF136" s="204" t="s">
        <v>337</v>
      </c>
      <c r="AG136" s="118"/>
      <c r="AH136" s="119" t="n">
        <f aca="false">AF136+AD136</f>
        <v>32.2</v>
      </c>
      <c r="AI136" s="192" t="n">
        <v>32.2</v>
      </c>
      <c r="AJ136" s="193"/>
      <c r="AK136" s="193"/>
    </row>
    <row r="137" s="23" customFormat="true" ht="12.75" hidden="false" customHeight="false" outlineLevel="0" collapsed="false">
      <c r="A137" s="136" t="s">
        <v>338</v>
      </c>
      <c r="B137" s="137" t="s">
        <v>339</v>
      </c>
      <c r="C137" s="137" t="s">
        <v>340</v>
      </c>
      <c r="D137" s="137"/>
      <c r="E137" s="137"/>
      <c r="F137" s="137"/>
      <c r="G137" s="137"/>
      <c r="H137" s="137"/>
      <c r="I137" s="137"/>
      <c r="J137" s="139" t="n">
        <v>114</v>
      </c>
      <c r="K137" s="139" t="s">
        <v>69</v>
      </c>
      <c r="L137" s="137"/>
      <c r="M137" s="137"/>
      <c r="N137" s="137"/>
      <c r="O137" s="137"/>
      <c r="P137" s="137"/>
      <c r="Q137" s="137"/>
      <c r="R137" s="137"/>
      <c r="S137" s="137"/>
      <c r="T137" s="114" t="n">
        <v>1.01473684210526</v>
      </c>
      <c r="U137" s="114" t="n">
        <f aca="false">J137*T137</f>
        <v>115.68</v>
      </c>
      <c r="V137" s="114" t="n">
        <v>0.671140350877193</v>
      </c>
      <c r="W137" s="114" t="n">
        <f aca="false">(V137*J137)</f>
        <v>76.51</v>
      </c>
      <c r="X137" s="115" t="n">
        <f aca="false">ROUND(U137+W137,2)</f>
        <v>192.19</v>
      </c>
      <c r="Y137" s="116" t="n">
        <v>192.19</v>
      </c>
      <c r="Z137" s="116" t="n">
        <v>0</v>
      </c>
      <c r="AA137" s="116" t="str">
        <f aca="false">IF((X137=AB137),"aaa",0)</f>
        <v>aaa</v>
      </c>
      <c r="AB137" s="94" t="n">
        <f aca="false">IF((Y137=Z137),0,(Y137-Z137))</f>
        <v>192.19</v>
      </c>
      <c r="AC137" s="94" t="str">
        <f aca="false">IF((X137=AB137),"OK",(X137-AB137))</f>
        <v>OK</v>
      </c>
      <c r="AD137" s="204" t="s">
        <v>341</v>
      </c>
      <c r="AE137" s="51"/>
      <c r="AF137" s="204" t="s">
        <v>342</v>
      </c>
      <c r="AG137" s="118"/>
      <c r="AH137" s="119" t="n">
        <f aca="false">AF137+AD137</f>
        <v>1.73</v>
      </c>
      <c r="AI137" s="192" t="n">
        <v>1.73</v>
      </c>
      <c r="AJ137" s="193"/>
      <c r="AK137" s="193"/>
    </row>
    <row r="138" s="23" customFormat="true" ht="12.75" hidden="false" customHeight="false" outlineLevel="0" collapsed="false">
      <c r="A138" s="136" t="s">
        <v>343</v>
      </c>
      <c r="B138" s="137" t="s">
        <v>344</v>
      </c>
      <c r="C138" s="137" t="s">
        <v>345</v>
      </c>
      <c r="D138" s="137"/>
      <c r="E138" s="137"/>
      <c r="F138" s="137"/>
      <c r="G138" s="137"/>
      <c r="H138" s="137"/>
      <c r="I138" s="137"/>
      <c r="J138" s="139" t="n">
        <v>114</v>
      </c>
      <c r="K138" s="139" t="s">
        <v>69</v>
      </c>
      <c r="L138" s="137"/>
      <c r="M138" s="137"/>
      <c r="N138" s="137"/>
      <c r="O138" s="137"/>
      <c r="P138" s="137"/>
      <c r="Q138" s="137"/>
      <c r="R138" s="137"/>
      <c r="S138" s="137"/>
      <c r="T138" s="114" t="n">
        <v>4.14684210526316</v>
      </c>
      <c r="U138" s="114" t="n">
        <f aca="false">J138*T138</f>
        <v>472.74</v>
      </c>
      <c r="V138" s="114" t="n">
        <v>7.18298245614035</v>
      </c>
      <c r="W138" s="114" t="n">
        <f aca="false">(V138*J138)</f>
        <v>818.86</v>
      </c>
      <c r="X138" s="115" t="n">
        <f aca="false">ROUND(U138+W138,2)</f>
        <v>1291.6</v>
      </c>
      <c r="Y138" s="116" t="n">
        <v>1291.6</v>
      </c>
      <c r="Z138" s="116" t="n">
        <v>0</v>
      </c>
      <c r="AA138" s="116" t="str">
        <f aca="false">IF((X138=AB138),"aaa",0)</f>
        <v>aaa</v>
      </c>
      <c r="AB138" s="94" t="n">
        <f aca="false">IF((Y138=Z138),0,(Y138-Z138))</f>
        <v>1291.6</v>
      </c>
      <c r="AC138" s="94" t="str">
        <f aca="false">IF((X138=AB138),"OK",(X138-AB138))</f>
        <v>OK</v>
      </c>
      <c r="AD138" s="140" t="n">
        <f aca="false">4.25+0.01</f>
        <v>4.26</v>
      </c>
      <c r="AE138" s="51"/>
      <c r="AF138" s="204" t="s">
        <v>346</v>
      </c>
      <c r="AG138" s="118"/>
      <c r="AH138" s="119" t="n">
        <f aca="false">AF138+AD138</f>
        <v>11.64</v>
      </c>
      <c r="AI138" s="192" t="n">
        <v>11.64</v>
      </c>
      <c r="AJ138" s="193"/>
      <c r="AK138" s="193"/>
    </row>
    <row r="139" s="23" customFormat="true" ht="27" hidden="true" customHeight="true" outlineLevel="0" collapsed="false">
      <c r="A139" s="136" t="s">
        <v>347</v>
      </c>
      <c r="B139" s="137" t="s">
        <v>348</v>
      </c>
      <c r="C139" s="138" t="s">
        <v>349</v>
      </c>
      <c r="D139" s="138"/>
      <c r="E139" s="138"/>
      <c r="F139" s="138"/>
      <c r="G139" s="138"/>
      <c r="H139" s="138"/>
      <c r="I139" s="138"/>
      <c r="J139" s="139" t="n">
        <v>0</v>
      </c>
      <c r="K139" s="139" t="s">
        <v>69</v>
      </c>
      <c r="L139" s="137"/>
      <c r="M139" s="137"/>
      <c r="N139" s="137"/>
      <c r="O139" s="137"/>
      <c r="P139" s="137"/>
      <c r="Q139" s="137"/>
      <c r="R139" s="137"/>
      <c r="S139" s="137"/>
      <c r="T139" s="114" t="n">
        <v>27.8771569433032</v>
      </c>
      <c r="U139" s="114" t="n">
        <f aca="false">J139*T139</f>
        <v>0</v>
      </c>
      <c r="V139" s="114" t="n">
        <v>35.715283483977</v>
      </c>
      <c r="W139" s="114" t="n">
        <f aca="false">(V139*J139)</f>
        <v>0</v>
      </c>
      <c r="X139" s="115" t="n">
        <f aca="false">ROUND(U139+W139,2)</f>
        <v>0</v>
      </c>
      <c r="Y139" s="116" t="n">
        <v>1547.84</v>
      </c>
      <c r="Z139" s="116" t="n">
        <v>1547.84</v>
      </c>
      <c r="AA139" s="116" t="str">
        <f aca="false">IF((X139=AB139),"aaa",0)</f>
        <v>aaa</v>
      </c>
      <c r="AB139" s="94" t="n">
        <f aca="false">IF((Y139=Z139),0,(Y139-Z139))</f>
        <v>0</v>
      </c>
      <c r="AC139" s="94" t="str">
        <f aca="false">IF((X139=AB139),"OK",(X139-AB139))</f>
        <v>OK</v>
      </c>
      <c r="AD139" s="140" t="n">
        <f aca="false">28.52+0.12</f>
        <v>28.64</v>
      </c>
      <c r="AE139" s="51"/>
      <c r="AF139" s="204" t="s">
        <v>350</v>
      </c>
      <c r="AG139" s="118"/>
      <c r="AH139" s="119" t="n">
        <f aca="false">AF139+AD139</f>
        <v>65.34</v>
      </c>
      <c r="AI139" s="192" t="n">
        <v>65.34</v>
      </c>
      <c r="AJ139" s="193"/>
      <c r="AK139" s="193"/>
    </row>
    <row r="140" s="23" customFormat="true" ht="27" hidden="true" customHeight="true" outlineLevel="0" collapsed="false">
      <c r="A140" s="136" t="s">
        <v>351</v>
      </c>
      <c r="B140" s="137" t="s">
        <v>352</v>
      </c>
      <c r="C140" s="138" t="s">
        <v>353</v>
      </c>
      <c r="D140" s="138"/>
      <c r="E140" s="138"/>
      <c r="F140" s="138"/>
      <c r="G140" s="138"/>
      <c r="H140" s="138"/>
      <c r="I140" s="138"/>
      <c r="J140" s="139" t="n">
        <v>0</v>
      </c>
      <c r="K140" s="139" t="s">
        <v>69</v>
      </c>
      <c r="L140" s="137"/>
      <c r="M140" s="137"/>
      <c r="N140" s="137"/>
      <c r="O140" s="137"/>
      <c r="P140" s="137"/>
      <c r="Q140" s="137"/>
      <c r="R140" s="137"/>
      <c r="S140" s="137"/>
      <c r="T140" s="114" t="n">
        <v>13.9264585045193</v>
      </c>
      <c r="U140" s="114" t="n">
        <f aca="false">J140*T140</f>
        <v>0</v>
      </c>
      <c r="V140" s="486" t="n">
        <v>10.36</v>
      </c>
      <c r="W140" s="486" t="n">
        <f aca="false">(V140*J140)</f>
        <v>0</v>
      </c>
      <c r="X140" s="487" t="n">
        <f aca="false">ROUND(U140+W140,2)</f>
        <v>0</v>
      </c>
      <c r="Y140" s="490" t="n">
        <v>591.02</v>
      </c>
      <c r="Z140" s="490" t="n">
        <v>591.02</v>
      </c>
      <c r="AA140" s="116" t="str">
        <f aca="false">IF((X140=AB140),"aaa",0)</f>
        <v>aaa</v>
      </c>
      <c r="AB140" s="485" t="n">
        <f aca="false">IF((Y140=Z140),0,(Y140-Z140))</f>
        <v>0</v>
      </c>
      <c r="AC140" s="485" t="str">
        <f aca="false">IF((X140=AB140),"OK",(X140-AB140))</f>
        <v>OK</v>
      </c>
      <c r="AD140" s="140" t="n">
        <f aca="false">14.24+0.03+0.04</f>
        <v>14.31</v>
      </c>
      <c r="AE140" s="51"/>
      <c r="AF140" s="204" t="s">
        <v>354</v>
      </c>
      <c r="AG140" s="118"/>
      <c r="AH140" s="119" t="n">
        <f aca="false">AF140+AD140</f>
        <v>24.95</v>
      </c>
      <c r="AI140" s="192" t="n">
        <v>24.95</v>
      </c>
      <c r="AJ140" s="193"/>
      <c r="AK140" s="193"/>
    </row>
    <row r="141" s="108" customFormat="true" ht="12.75" hidden="false" customHeight="false" outlineLevel="0" collapsed="false">
      <c r="A141" s="154" t="n">
        <v>10</v>
      </c>
      <c r="B141" s="97" t="s">
        <v>355</v>
      </c>
      <c r="C141" s="97"/>
      <c r="D141" s="97"/>
      <c r="E141" s="97"/>
      <c r="F141" s="97"/>
      <c r="G141" s="97"/>
      <c r="H141" s="97"/>
      <c r="I141" s="97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122"/>
      <c r="U141" s="100" t="n">
        <f aca="false">SUM(U142:U154)</f>
        <v>6667.77</v>
      </c>
      <c r="V141" s="122"/>
      <c r="W141" s="100" t="n">
        <f aca="false">SUM(W142:W154)</f>
        <v>1404.04</v>
      </c>
      <c r="X141" s="100" t="n">
        <f aca="false">SUM(X142:X154)</f>
        <v>8071.82</v>
      </c>
      <c r="Y141" s="102"/>
      <c r="Z141" s="102"/>
      <c r="AA141" s="116" t="n">
        <f aca="false">IF((X141=AB141),"aaa",0)</f>
        <v>0</v>
      </c>
      <c r="AB141" s="102"/>
      <c r="AC141" s="123"/>
      <c r="AD141" s="104" t="s">
        <v>62</v>
      </c>
      <c r="AE141" s="103"/>
      <c r="AF141" s="104" t="s">
        <v>63</v>
      </c>
      <c r="AG141" s="105"/>
      <c r="AH141" s="106" t="s">
        <v>64</v>
      </c>
      <c r="AI141" s="107" t="s">
        <v>65</v>
      </c>
      <c r="AJ141" s="206"/>
      <c r="AK141" s="206"/>
    </row>
    <row r="142" s="23" customFormat="true" ht="20.1" hidden="false" customHeight="true" outlineLevel="0" collapsed="false">
      <c r="A142" s="136" t="s">
        <v>356</v>
      </c>
      <c r="B142" s="137" t="s">
        <v>357</v>
      </c>
      <c r="C142" s="138" t="s">
        <v>358</v>
      </c>
      <c r="D142" s="138"/>
      <c r="E142" s="138"/>
      <c r="F142" s="138"/>
      <c r="G142" s="138"/>
      <c r="H142" s="138"/>
      <c r="I142" s="138"/>
      <c r="J142" s="145" t="n">
        <f aca="false">55.01-31.1</f>
        <v>23.91</v>
      </c>
      <c r="K142" s="139" t="s">
        <v>69</v>
      </c>
      <c r="L142" s="140"/>
      <c r="M142" s="140"/>
      <c r="N142" s="140"/>
      <c r="O142" s="140"/>
      <c r="P142" s="140"/>
      <c r="Q142" s="140"/>
      <c r="R142" s="140"/>
      <c r="S142" s="140"/>
      <c r="T142" s="114" t="n">
        <v>23.4746409743683</v>
      </c>
      <c r="U142" s="114" t="n">
        <f aca="false">1291.34-730.12</f>
        <v>561.22</v>
      </c>
      <c r="V142" s="114" t="n">
        <v>8.5253590256317</v>
      </c>
      <c r="W142" s="114" t="n">
        <f aca="false">468.98-265.16</f>
        <v>203.82</v>
      </c>
      <c r="X142" s="115" t="n">
        <v>765.04</v>
      </c>
      <c r="Y142" s="116" t="n">
        <v>1760.32</v>
      </c>
      <c r="Z142" s="116" t="n">
        <v>995.28</v>
      </c>
      <c r="AA142" s="116" t="str">
        <f aca="false">IF((X142=AB142),"aaa",0)</f>
        <v>aaa</v>
      </c>
      <c r="AB142" s="94" t="n">
        <f aca="false">IF((Y142=Z142),0,(Y142-Z142))</f>
        <v>765.04</v>
      </c>
      <c r="AC142" s="485" t="str">
        <f aca="false">IF((X142=AB142),"OK",(X142-AB142))</f>
        <v>OK</v>
      </c>
      <c r="AD142" s="140" t="n">
        <f aca="false">24.11+0.01</f>
        <v>24.12</v>
      </c>
      <c r="AE142" s="51"/>
      <c r="AF142" s="140" t="n">
        <v>8.76</v>
      </c>
      <c r="AG142" s="118"/>
      <c r="AH142" s="119" t="n">
        <f aca="false">AF142+AD142</f>
        <v>32.88</v>
      </c>
      <c r="AI142" s="120" t="n">
        <v>32.88</v>
      </c>
    </row>
    <row r="143" s="207" customFormat="true" ht="30" hidden="false" customHeight="true" outlineLevel="0" collapsed="false">
      <c r="A143" s="136" t="s">
        <v>359</v>
      </c>
      <c r="B143" s="111" t="s">
        <v>360</v>
      </c>
      <c r="C143" s="121" t="s">
        <v>361</v>
      </c>
      <c r="D143" s="121"/>
      <c r="E143" s="121"/>
      <c r="F143" s="121"/>
      <c r="G143" s="121"/>
      <c r="H143" s="121"/>
      <c r="I143" s="121"/>
      <c r="J143" s="145" t="n">
        <f aca="false">142.22-110.48</f>
        <v>31.74</v>
      </c>
      <c r="K143" s="152" t="s">
        <v>69</v>
      </c>
      <c r="L143" s="151"/>
      <c r="M143" s="151"/>
      <c r="N143" s="151"/>
      <c r="O143" s="151"/>
      <c r="P143" s="153"/>
      <c r="Q143" s="151"/>
      <c r="R143" s="151"/>
      <c r="S143" s="151"/>
      <c r="T143" s="114" t="n">
        <v>36.6581352833638</v>
      </c>
      <c r="U143" s="114" t="n">
        <f aca="false">5213.51-4049.86</f>
        <v>1163.65</v>
      </c>
      <c r="V143" s="114" t="n">
        <v>12.2247222612853</v>
      </c>
      <c r="W143" s="114" t="n">
        <f aca="false">1738.6-1350.54</f>
        <v>388.06</v>
      </c>
      <c r="X143" s="487" t="n">
        <v>1551.71</v>
      </c>
      <c r="Y143" s="490" t="n">
        <v>6952.11</v>
      </c>
      <c r="Z143" s="490" t="n">
        <v>5400.4</v>
      </c>
      <c r="AA143" s="116" t="str">
        <f aca="false">IF((X143=AB143),"aaa",0)</f>
        <v>aaa</v>
      </c>
      <c r="AB143" s="485" t="n">
        <f aca="false">IF((Y143=Z143),0,(Y143-Z143))</f>
        <v>1551.71</v>
      </c>
      <c r="AC143" s="485" t="str">
        <f aca="false">IF((X143=AB143),"OK",(X143-AB143))</f>
        <v>OK</v>
      </c>
      <c r="AD143" s="151" t="n">
        <f aca="false">37.64+0.03</f>
        <v>37.67</v>
      </c>
      <c r="AE143" s="94"/>
      <c r="AF143" s="151" t="n">
        <v>12.56</v>
      </c>
      <c r="AG143" s="118"/>
      <c r="AH143" s="119" t="n">
        <f aca="false">AF143+AD143</f>
        <v>50.23</v>
      </c>
      <c r="AI143" s="120" t="n">
        <v>50.23</v>
      </c>
    </row>
    <row r="144" s="23" customFormat="true" ht="20.1" hidden="true" customHeight="true" outlineLevel="0" collapsed="false">
      <c r="A144" s="136" t="s">
        <v>362</v>
      </c>
      <c r="B144" s="137" t="s">
        <v>363</v>
      </c>
      <c r="C144" s="138" t="s">
        <v>364</v>
      </c>
      <c r="D144" s="138"/>
      <c r="E144" s="138"/>
      <c r="F144" s="138"/>
      <c r="G144" s="138"/>
      <c r="H144" s="138"/>
      <c r="I144" s="138"/>
      <c r="J144" s="145" t="n">
        <v>0</v>
      </c>
      <c r="K144" s="145" t="s">
        <v>69</v>
      </c>
      <c r="L144" s="146"/>
      <c r="M144" s="146"/>
      <c r="N144" s="146"/>
      <c r="O144" s="146"/>
      <c r="P144" s="146"/>
      <c r="Q144" s="146"/>
      <c r="R144" s="146"/>
      <c r="S144" s="146"/>
      <c r="T144" s="114" t="n">
        <v>1.55006328223879</v>
      </c>
      <c r="U144" s="114" t="n">
        <f aca="false">J144*T144</f>
        <v>0</v>
      </c>
      <c r="V144" s="114" t="n">
        <v>1.5021094079595</v>
      </c>
      <c r="W144" s="114" t="n">
        <f aca="false">(V144*J144)</f>
        <v>0</v>
      </c>
      <c r="X144" s="115" t="n">
        <v>0</v>
      </c>
      <c r="Y144" s="116" t="n">
        <v>434.08</v>
      </c>
      <c r="Z144" s="116" t="n">
        <v>434.08</v>
      </c>
      <c r="AA144" s="116" t="str">
        <f aca="false">IF((X144=AB144),"aaa",0)</f>
        <v>aaa</v>
      </c>
      <c r="AB144" s="94" t="n">
        <f aca="false">IF((Y144=Z144),0,(Y144-Z144))</f>
        <v>0</v>
      </c>
      <c r="AC144" s="94" t="str">
        <f aca="false">IF((X144=AB144),"OK",(X144-AB144))</f>
        <v>OK</v>
      </c>
      <c r="AD144" s="146" t="n">
        <v>1.59</v>
      </c>
      <c r="AE144" s="51"/>
      <c r="AF144" s="146" t="n">
        <v>1.54</v>
      </c>
      <c r="AG144" s="118"/>
      <c r="AH144" s="119" t="n">
        <f aca="false">AF144+AD144</f>
        <v>3.13</v>
      </c>
      <c r="AI144" s="120" t="n">
        <v>3.13</v>
      </c>
    </row>
    <row r="145" s="23" customFormat="true" ht="30" hidden="true" customHeight="true" outlineLevel="0" collapsed="false">
      <c r="A145" s="136" t="s">
        <v>365</v>
      </c>
      <c r="B145" s="137" t="s">
        <v>366</v>
      </c>
      <c r="C145" s="138" t="s">
        <v>367</v>
      </c>
      <c r="D145" s="138"/>
      <c r="E145" s="138"/>
      <c r="F145" s="138"/>
      <c r="G145" s="138"/>
      <c r="H145" s="138"/>
      <c r="I145" s="138"/>
      <c r="J145" s="145" t="n">
        <v>0</v>
      </c>
      <c r="K145" s="139" t="s">
        <v>69</v>
      </c>
      <c r="L145" s="140"/>
      <c r="M145" s="140"/>
      <c r="N145" s="140"/>
      <c r="O145" s="140"/>
      <c r="P145" s="140"/>
      <c r="Q145" s="140"/>
      <c r="R145" s="140"/>
      <c r="S145" s="140"/>
      <c r="T145" s="114" t="n">
        <v>14.4539445928843</v>
      </c>
      <c r="U145" s="114" t="n">
        <f aca="false">J145*T145</f>
        <v>0</v>
      </c>
      <c r="V145" s="114" t="n">
        <v>12.1923780059063</v>
      </c>
      <c r="W145" s="486" t="n">
        <f aca="false">(V145*J145)</f>
        <v>0</v>
      </c>
      <c r="X145" s="487" t="n">
        <v>0</v>
      </c>
      <c r="Y145" s="116" t="n">
        <v>3789.69</v>
      </c>
      <c r="Z145" s="116" t="n">
        <v>3789.69</v>
      </c>
      <c r="AA145" s="116" t="str">
        <f aca="false">IF((X145=AB145),"aaa",0)</f>
        <v>aaa</v>
      </c>
      <c r="AB145" s="94" t="n">
        <f aca="false">IF((Y145=Z145),0,(Y145-Z145))</f>
        <v>0</v>
      </c>
      <c r="AC145" s="94" t="str">
        <f aca="false">IF((X145=AB145),"OK",(X145-AB145))</f>
        <v>OK</v>
      </c>
      <c r="AD145" s="140" t="n">
        <f aca="false">14.77+0.04+0.04</f>
        <v>14.85</v>
      </c>
      <c r="AE145" s="51"/>
      <c r="AF145" s="140" t="n">
        <v>12.53</v>
      </c>
      <c r="AG145" s="118"/>
      <c r="AH145" s="119" t="n">
        <f aca="false">AF145+AD145</f>
        <v>27.38</v>
      </c>
      <c r="AI145" s="120" t="n">
        <v>27.38</v>
      </c>
    </row>
    <row r="146" s="23" customFormat="true" ht="20.1" hidden="false" customHeight="true" outlineLevel="0" collapsed="false">
      <c r="A146" s="136" t="s">
        <v>368</v>
      </c>
      <c r="B146" s="137" t="s">
        <v>369</v>
      </c>
      <c r="C146" s="138" t="s">
        <v>370</v>
      </c>
      <c r="D146" s="138"/>
      <c r="E146" s="138"/>
      <c r="F146" s="138"/>
      <c r="G146" s="138"/>
      <c r="H146" s="138"/>
      <c r="I146" s="138"/>
      <c r="J146" s="145" t="n">
        <v>9.2</v>
      </c>
      <c r="K146" s="139" t="s">
        <v>69</v>
      </c>
      <c r="L146" s="140"/>
      <c r="M146" s="140"/>
      <c r="N146" s="140"/>
      <c r="O146" s="140"/>
      <c r="P146" s="140"/>
      <c r="Q146" s="140"/>
      <c r="R146" s="140"/>
      <c r="S146" s="140"/>
      <c r="T146" s="114" t="n">
        <v>71.6228260869565</v>
      </c>
      <c r="U146" s="114" t="n">
        <f aca="false">J146*T146</f>
        <v>658.93</v>
      </c>
      <c r="V146" s="114" t="n">
        <v>8.59673913043478</v>
      </c>
      <c r="W146" s="114" t="n">
        <f aca="false">(V146*J146)</f>
        <v>79.09</v>
      </c>
      <c r="X146" s="115" t="n">
        <v>738.02</v>
      </c>
      <c r="Y146" s="116" t="n">
        <v>738.02</v>
      </c>
      <c r="Z146" s="116" t="n">
        <v>0</v>
      </c>
      <c r="AA146" s="116" t="str">
        <f aca="false">IF((X146=AB146),"aaa",0)</f>
        <v>aaa</v>
      </c>
      <c r="AB146" s="94" t="n">
        <f aca="false">IF((Y146=Z146),0,(Y146-Z146))</f>
        <v>738.02</v>
      </c>
      <c r="AC146" s="94" t="str">
        <f aca="false">IF((X146=AB146),"OK",(X146-AB146))</f>
        <v>OK</v>
      </c>
      <c r="AD146" s="140" t="n">
        <f aca="false">73.57+0.02</f>
        <v>73.59</v>
      </c>
      <c r="AE146" s="51"/>
      <c r="AF146" s="140" t="n">
        <v>8.83</v>
      </c>
      <c r="AG146" s="118"/>
      <c r="AH146" s="119" t="n">
        <f aca="false">AF146+AD146</f>
        <v>82.42</v>
      </c>
      <c r="AI146" s="120" t="n">
        <v>82.42</v>
      </c>
    </row>
    <row r="147" s="23" customFormat="true" ht="30" hidden="true" customHeight="true" outlineLevel="0" collapsed="false">
      <c r="A147" s="136" t="s">
        <v>371</v>
      </c>
      <c r="B147" s="137" t="s">
        <v>372</v>
      </c>
      <c r="C147" s="138" t="s">
        <v>373</v>
      </c>
      <c r="D147" s="138"/>
      <c r="E147" s="138"/>
      <c r="F147" s="138"/>
      <c r="G147" s="138"/>
      <c r="H147" s="138"/>
      <c r="I147" s="138"/>
      <c r="J147" s="145" t="n">
        <v>0</v>
      </c>
      <c r="K147" s="139" t="s">
        <v>69</v>
      </c>
      <c r="L147" s="140"/>
      <c r="M147" s="140"/>
      <c r="N147" s="140"/>
      <c r="O147" s="140"/>
      <c r="P147" s="140"/>
      <c r="Q147" s="140"/>
      <c r="R147" s="140"/>
      <c r="S147" s="140"/>
      <c r="T147" s="114" t="n">
        <v>23.4426339285714</v>
      </c>
      <c r="U147" s="114" t="n">
        <f aca="false">J147*T147</f>
        <v>0</v>
      </c>
      <c r="V147" s="114" t="n">
        <v>11.39375</v>
      </c>
      <c r="W147" s="114" t="n">
        <f aca="false">(V147*J147)</f>
        <v>0</v>
      </c>
      <c r="X147" s="115" t="n">
        <v>0</v>
      </c>
      <c r="Y147" s="116" t="n">
        <v>1560.67</v>
      </c>
      <c r="Z147" s="116" t="n">
        <v>1560.67</v>
      </c>
      <c r="AA147" s="116" t="str">
        <f aca="false">IF((X147=AB147),"aaa",0)</f>
        <v>aaa</v>
      </c>
      <c r="AB147" s="94" t="n">
        <f aca="false">IF((Y147=Z147),0,(Y147-Z147))</f>
        <v>0</v>
      </c>
      <c r="AC147" s="94" t="str">
        <f aca="false">IF((X147=AB147),"OK",(X147-AB147))</f>
        <v>OK</v>
      </c>
      <c r="AD147" s="140" t="n">
        <f aca="false">24.06+0.02+0.01</f>
        <v>24.09</v>
      </c>
      <c r="AE147" s="51"/>
      <c r="AF147" s="140" t="n">
        <v>11.71</v>
      </c>
      <c r="AG147" s="118"/>
      <c r="AH147" s="119" t="n">
        <f aca="false">AF147+AD147</f>
        <v>35.8</v>
      </c>
      <c r="AI147" s="120" t="n">
        <v>35.8</v>
      </c>
    </row>
    <row r="148" s="23" customFormat="true" ht="15" hidden="true" customHeight="true" outlineLevel="0" collapsed="false">
      <c r="A148" s="136" t="s">
        <v>374</v>
      </c>
      <c r="B148" s="137" t="s">
        <v>375</v>
      </c>
      <c r="C148" s="138" t="s">
        <v>376</v>
      </c>
      <c r="D148" s="138"/>
      <c r="E148" s="138"/>
      <c r="F148" s="138"/>
      <c r="G148" s="138"/>
      <c r="H148" s="138"/>
      <c r="I148" s="138"/>
      <c r="J148" s="145" t="n">
        <v>0</v>
      </c>
      <c r="K148" s="139" t="s">
        <v>69</v>
      </c>
      <c r="L148" s="140"/>
      <c r="M148" s="140"/>
      <c r="N148" s="140"/>
      <c r="O148" s="140"/>
      <c r="P148" s="140"/>
      <c r="Q148" s="140"/>
      <c r="R148" s="140"/>
      <c r="S148" s="140"/>
      <c r="T148" s="486" t="n">
        <v>1.25</v>
      </c>
      <c r="U148" s="486" t="n">
        <f aca="false">J148*T148</f>
        <v>0</v>
      </c>
      <c r="V148" s="486" t="n">
        <v>4.47</v>
      </c>
      <c r="W148" s="114" t="n">
        <f aca="false">(V148*J148)</f>
        <v>0</v>
      </c>
      <c r="X148" s="487" t="n">
        <v>0</v>
      </c>
      <c r="Y148" s="116" t="n">
        <v>9.6</v>
      </c>
      <c r="Z148" s="116" t="n">
        <v>9.6</v>
      </c>
      <c r="AA148" s="116" t="str">
        <f aca="false">IF((X148=AB148),"aaa",0)</f>
        <v>aaa</v>
      </c>
      <c r="AB148" s="94" t="n">
        <f aca="false">IF((Y148=Z148),0,(Y148-Z148))</f>
        <v>0</v>
      </c>
      <c r="AC148" s="94" t="str">
        <f aca="false">IF((X148=AB148),"OK",(X148-AB148))</f>
        <v>OK</v>
      </c>
      <c r="AD148" s="140" t="n">
        <v>1.28</v>
      </c>
      <c r="AE148" s="51"/>
      <c r="AF148" s="140" t="n">
        <v>4.59</v>
      </c>
      <c r="AG148" s="118"/>
      <c r="AH148" s="119" t="n">
        <f aca="false">AF148+AD148</f>
        <v>5.87</v>
      </c>
      <c r="AI148" s="120" t="n">
        <v>5.87</v>
      </c>
    </row>
    <row r="149" s="23" customFormat="true" ht="15" hidden="true" customHeight="true" outlineLevel="0" collapsed="false">
      <c r="A149" s="136" t="s">
        <v>377</v>
      </c>
      <c r="B149" s="137" t="s">
        <v>378</v>
      </c>
      <c r="C149" s="138" t="s">
        <v>379</v>
      </c>
      <c r="D149" s="138"/>
      <c r="E149" s="138"/>
      <c r="F149" s="138"/>
      <c r="G149" s="138"/>
      <c r="H149" s="138"/>
      <c r="I149" s="138"/>
      <c r="J149" s="145" t="n">
        <v>0</v>
      </c>
      <c r="K149" s="139" t="s">
        <v>69</v>
      </c>
      <c r="L149" s="140"/>
      <c r="M149" s="140"/>
      <c r="N149" s="140"/>
      <c r="O149" s="140"/>
      <c r="P149" s="140"/>
      <c r="Q149" s="140"/>
      <c r="R149" s="140"/>
      <c r="S149" s="140"/>
      <c r="T149" s="114" t="n">
        <v>4.40181818181818</v>
      </c>
      <c r="U149" s="114" t="n">
        <f aca="false">J149*T149</f>
        <v>0</v>
      </c>
      <c r="V149" s="114" t="n">
        <v>12.1527272727273</v>
      </c>
      <c r="W149" s="114" t="n">
        <f aca="false">(V149*J149)</f>
        <v>0</v>
      </c>
      <c r="X149" s="115" t="n">
        <v>0</v>
      </c>
      <c r="Y149" s="116" t="n">
        <v>91.05</v>
      </c>
      <c r="Z149" s="116" t="n">
        <v>91.05</v>
      </c>
      <c r="AA149" s="116" t="str">
        <f aca="false">IF((X149=AB149),"aaa",0)</f>
        <v>aaa</v>
      </c>
      <c r="AB149" s="94" t="n">
        <f aca="false">IF((Y149=Z149),0,(Y149-Z149))</f>
        <v>0</v>
      </c>
      <c r="AC149" s="94" t="str">
        <f aca="false">IF((X149=AB149),"OK",(X149-AB149))</f>
        <v>OK</v>
      </c>
      <c r="AD149" s="140" t="n">
        <f aca="false">4.48+0.04</f>
        <v>4.52</v>
      </c>
      <c r="AE149" s="51"/>
      <c r="AF149" s="140" t="n">
        <v>12.49</v>
      </c>
      <c r="AG149" s="118"/>
      <c r="AH149" s="119" t="n">
        <f aca="false">AF149+AD149</f>
        <v>17.01</v>
      </c>
      <c r="AI149" s="120" t="n">
        <v>17.01</v>
      </c>
    </row>
    <row r="150" s="23" customFormat="true" ht="19.15" hidden="true" customHeight="true" outlineLevel="0" collapsed="false">
      <c r="A150" s="136" t="s">
        <v>380</v>
      </c>
      <c r="B150" s="137" t="s">
        <v>381</v>
      </c>
      <c r="C150" s="138" t="s">
        <v>382</v>
      </c>
      <c r="D150" s="138"/>
      <c r="E150" s="138"/>
      <c r="F150" s="138"/>
      <c r="G150" s="138"/>
      <c r="H150" s="138"/>
      <c r="I150" s="138"/>
      <c r="J150" s="145" t="n">
        <v>0</v>
      </c>
      <c r="K150" s="139" t="s">
        <v>159</v>
      </c>
      <c r="L150" s="140"/>
      <c r="M150" s="140"/>
      <c r="N150" s="140"/>
      <c r="O150" s="140"/>
      <c r="P150" s="140"/>
      <c r="Q150" s="140"/>
      <c r="R150" s="140"/>
      <c r="S150" s="140"/>
      <c r="T150" s="114" t="n">
        <v>1.55022321428571</v>
      </c>
      <c r="U150" s="114" t="n">
        <f aca="false">J150*T150</f>
        <v>0</v>
      </c>
      <c r="V150" s="114" t="n">
        <v>2.58091517857143</v>
      </c>
      <c r="W150" s="114" t="n">
        <f aca="false">(V150*J150)</f>
        <v>0</v>
      </c>
      <c r="X150" s="487" t="n">
        <v>0</v>
      </c>
      <c r="Y150" s="116" t="n">
        <v>74.02</v>
      </c>
      <c r="Z150" s="116" t="n">
        <v>74.02</v>
      </c>
      <c r="AA150" s="116" t="str">
        <f aca="false">IF((X150=AB150),"aaa",0)</f>
        <v>aaa</v>
      </c>
      <c r="AB150" s="94" t="n">
        <f aca="false">IF((Y150=Z150),0,(Y150-Z150))</f>
        <v>0</v>
      </c>
      <c r="AC150" s="94" t="str">
        <f aca="false">IF((X150=AB150),"OK",(X150-AB150))</f>
        <v>OK</v>
      </c>
      <c r="AD150" s="140" t="n">
        <v>1.59</v>
      </c>
      <c r="AE150" s="51"/>
      <c r="AF150" s="140" t="n">
        <v>2.65</v>
      </c>
      <c r="AG150" s="118"/>
      <c r="AH150" s="119" t="n">
        <f aca="false">AF150+AD150</f>
        <v>4.24</v>
      </c>
      <c r="AI150" s="120" t="n">
        <v>4.24</v>
      </c>
    </row>
    <row r="151" s="23" customFormat="true" ht="30" hidden="false" customHeight="true" outlineLevel="0" collapsed="false">
      <c r="A151" s="136" t="s">
        <v>383</v>
      </c>
      <c r="B151" s="137" t="s">
        <v>384</v>
      </c>
      <c r="C151" s="138" t="s">
        <v>385</v>
      </c>
      <c r="D151" s="138"/>
      <c r="E151" s="138"/>
      <c r="F151" s="138"/>
      <c r="G151" s="138"/>
      <c r="H151" s="138"/>
      <c r="I151" s="138"/>
      <c r="J151" s="145" t="n">
        <v>4</v>
      </c>
      <c r="K151" s="139" t="s">
        <v>132</v>
      </c>
      <c r="L151" s="140"/>
      <c r="M151" s="140"/>
      <c r="N151" s="140"/>
      <c r="O151" s="140"/>
      <c r="P151" s="140"/>
      <c r="Q151" s="140"/>
      <c r="R151" s="140"/>
      <c r="S151" s="140"/>
      <c r="T151" s="114" t="n">
        <v>430.9875</v>
      </c>
      <c r="U151" s="114" t="n">
        <f aca="false">J151*T151</f>
        <v>1723.95</v>
      </c>
      <c r="V151" s="114" t="n">
        <v>113.25</v>
      </c>
      <c r="W151" s="114" t="n">
        <f aca="false">(V151*J151)</f>
        <v>453</v>
      </c>
      <c r="X151" s="487" t="n">
        <v>2176.96</v>
      </c>
      <c r="Y151" s="116" t="n">
        <v>2176.96</v>
      </c>
      <c r="Z151" s="116" t="n">
        <v>0</v>
      </c>
      <c r="AA151" s="116" t="str">
        <f aca="false">IF((X151=AB151),"aaa",0)</f>
        <v>aaa</v>
      </c>
      <c r="AB151" s="94" t="n">
        <f aca="false">IF((Y151=Z151),0,(Y151-Z151))</f>
        <v>2176.96</v>
      </c>
      <c r="AC151" s="485" t="str">
        <f aca="false">IF((X151=AB151),"OK",(X151-AB151))</f>
        <v>OK</v>
      </c>
      <c r="AD151" s="491" t="n">
        <f aca="false">442.45+0.39</f>
        <v>442.84</v>
      </c>
      <c r="AE151" s="51"/>
      <c r="AF151" s="140" t="n">
        <v>116.36</v>
      </c>
      <c r="AG151" s="118"/>
      <c r="AH151" s="119" t="n">
        <f aca="false">AF151+AD151</f>
        <v>559.2</v>
      </c>
      <c r="AI151" s="120" t="n">
        <v>559.2</v>
      </c>
    </row>
    <row r="152" s="23" customFormat="true" ht="12.75" hidden="true" customHeight="true" outlineLevel="0" collapsed="false">
      <c r="A152" s="136" t="s">
        <v>386</v>
      </c>
      <c r="B152" s="137" t="s">
        <v>387</v>
      </c>
      <c r="C152" s="138" t="s">
        <v>388</v>
      </c>
      <c r="D152" s="138"/>
      <c r="E152" s="138"/>
      <c r="F152" s="138"/>
      <c r="G152" s="138"/>
      <c r="H152" s="138"/>
      <c r="I152" s="138"/>
      <c r="J152" s="145" t="n">
        <v>0</v>
      </c>
      <c r="K152" s="139" t="s">
        <v>69</v>
      </c>
      <c r="L152" s="140"/>
      <c r="M152" s="140"/>
      <c r="N152" s="140"/>
      <c r="O152" s="140"/>
      <c r="P152" s="140"/>
      <c r="Q152" s="140"/>
      <c r="R152" s="140"/>
      <c r="S152" s="140"/>
      <c r="T152" s="114" t="n">
        <v>741.375992063492</v>
      </c>
      <c r="U152" s="114" t="n">
        <f aca="false">J152*T152</f>
        <v>0</v>
      </c>
      <c r="V152" s="114" t="n">
        <v>39.422619047619</v>
      </c>
      <c r="W152" s="114" t="n">
        <f aca="false">(V152*J152)</f>
        <v>0</v>
      </c>
      <c r="X152" s="115" t="n">
        <v>0</v>
      </c>
      <c r="Y152" s="116" t="n">
        <v>7870.45</v>
      </c>
      <c r="Z152" s="116" t="n">
        <v>7870.45</v>
      </c>
      <c r="AA152" s="116" t="str">
        <f aca="false">IF((X152=AB152),"aaa",0)</f>
        <v>aaa</v>
      </c>
      <c r="AB152" s="94" t="n">
        <f aca="false">IF((Y152=Z152),0,(Y152-Z152))</f>
        <v>0</v>
      </c>
      <c r="AC152" s="94" t="str">
        <f aca="false">IF((X152=AB152),"OK",(X152-AB152))</f>
        <v>OK</v>
      </c>
      <c r="AD152" s="140" t="n">
        <f aca="false">761.61+0.15</f>
        <v>761.76</v>
      </c>
      <c r="AE152" s="51"/>
      <c r="AF152" s="140" t="n">
        <v>40.51</v>
      </c>
      <c r="AG152" s="118"/>
      <c r="AH152" s="119" t="n">
        <f aca="false">AF152+AD152</f>
        <v>802.27</v>
      </c>
      <c r="AI152" s="120" t="n">
        <v>802.27</v>
      </c>
    </row>
    <row r="153" s="23" customFormat="true" ht="12.75" hidden="false" customHeight="true" outlineLevel="0" collapsed="false">
      <c r="A153" s="136" t="s">
        <v>389</v>
      </c>
      <c r="B153" s="137" t="s">
        <v>390</v>
      </c>
      <c r="C153" s="138" t="s">
        <v>391</v>
      </c>
      <c r="D153" s="138"/>
      <c r="E153" s="138"/>
      <c r="F153" s="138"/>
      <c r="G153" s="138"/>
      <c r="H153" s="138"/>
      <c r="I153" s="138"/>
      <c r="J153" s="145" t="n">
        <f aca="false">2.7-1.7</f>
        <v>1</v>
      </c>
      <c r="K153" s="139" t="s">
        <v>69</v>
      </c>
      <c r="L153" s="140"/>
      <c r="M153" s="140"/>
      <c r="N153" s="140"/>
      <c r="O153" s="140"/>
      <c r="P153" s="140"/>
      <c r="Q153" s="140"/>
      <c r="R153" s="140"/>
      <c r="S153" s="140"/>
      <c r="T153" s="114" t="n">
        <v>353.222222222222</v>
      </c>
      <c r="U153" s="114" t="n">
        <f aca="false">953.7-600.45</f>
        <v>353.25</v>
      </c>
      <c r="V153" s="114" t="n">
        <v>84.6296296296296</v>
      </c>
      <c r="W153" s="114" t="n">
        <f aca="false">228.5-143.86</f>
        <v>84.64</v>
      </c>
      <c r="X153" s="115" t="n">
        <v>437.89</v>
      </c>
      <c r="Y153" s="116" t="n">
        <v>1182.2</v>
      </c>
      <c r="Z153" s="116" t="n">
        <v>744.31</v>
      </c>
      <c r="AA153" s="116" t="str">
        <f aca="false">IF((X153=AB153),"aaa",0)</f>
        <v>aaa</v>
      </c>
      <c r="AB153" s="94" t="n">
        <f aca="false">IF((Y153=Z153),0,(Y153-Z153))</f>
        <v>437.89</v>
      </c>
      <c r="AC153" s="485" t="str">
        <f aca="false">IF((X153=AB153),"OK",(X153-AB153))</f>
        <v>OK</v>
      </c>
      <c r="AD153" s="140" t="n">
        <f aca="false">362.61+0.32</f>
        <v>362.93</v>
      </c>
      <c r="AE153" s="51"/>
      <c r="AF153" s="140" t="n">
        <v>86.96</v>
      </c>
      <c r="AG153" s="118"/>
      <c r="AH153" s="119" t="n">
        <f aca="false">AF153+AD153</f>
        <v>449.89</v>
      </c>
      <c r="AI153" s="120" t="n">
        <v>449.89</v>
      </c>
    </row>
    <row r="154" s="23" customFormat="true" ht="20.1" hidden="false" customHeight="true" outlineLevel="0" collapsed="false">
      <c r="A154" s="136" t="s">
        <v>392</v>
      </c>
      <c r="B154" s="137" t="s">
        <v>393</v>
      </c>
      <c r="C154" s="138" t="s">
        <v>394</v>
      </c>
      <c r="D154" s="138"/>
      <c r="E154" s="138"/>
      <c r="F154" s="138"/>
      <c r="G154" s="138"/>
      <c r="H154" s="138"/>
      <c r="I154" s="138"/>
      <c r="J154" s="145" t="n">
        <v>6.2</v>
      </c>
      <c r="K154" s="139" t="s">
        <v>69</v>
      </c>
      <c r="L154" s="140"/>
      <c r="M154" s="140"/>
      <c r="N154" s="140"/>
      <c r="O154" s="140"/>
      <c r="P154" s="140"/>
      <c r="Q154" s="140"/>
      <c r="R154" s="140"/>
      <c r="S154" s="140"/>
      <c r="T154" s="114" t="n">
        <v>355.93064516129</v>
      </c>
      <c r="U154" s="114" t="n">
        <f aca="false">J154*T154</f>
        <v>2206.77</v>
      </c>
      <c r="V154" s="114" t="n">
        <v>31.5209677419355</v>
      </c>
      <c r="W154" s="114" t="n">
        <f aca="false">(V154*J154)</f>
        <v>195.43</v>
      </c>
      <c r="X154" s="115" t="n">
        <v>2402.2</v>
      </c>
      <c r="Y154" s="116" t="n">
        <v>2402.2</v>
      </c>
      <c r="Z154" s="116" t="n">
        <v>0</v>
      </c>
      <c r="AA154" s="116" t="str">
        <f aca="false">IF((X154=AB154),"aaa",0)</f>
        <v>aaa</v>
      </c>
      <c r="AB154" s="94" t="n">
        <f aca="false">IF((Y154=Z154),0,(Y154-Z154))</f>
        <v>2402.2</v>
      </c>
      <c r="AC154" s="94" t="str">
        <f aca="false">IF((X154=AB154),"OK",(X154-AB154))</f>
        <v>OK</v>
      </c>
      <c r="AD154" s="140" t="n">
        <f aca="false">365.61+0.11</f>
        <v>365.72</v>
      </c>
      <c r="AE154" s="51"/>
      <c r="AF154" s="140" t="n">
        <v>32.39</v>
      </c>
      <c r="AG154" s="118"/>
      <c r="AH154" s="119" t="n">
        <f aca="false">AF154+AD154</f>
        <v>398.11</v>
      </c>
      <c r="AI154" s="120" t="n">
        <v>398.11</v>
      </c>
    </row>
    <row r="155" s="23" customFormat="true" ht="12.75" hidden="false" customHeight="false" outlineLevel="0" collapsed="false">
      <c r="A155" s="154" t="n">
        <v>11</v>
      </c>
      <c r="B155" s="97" t="s">
        <v>395</v>
      </c>
      <c r="C155" s="97"/>
      <c r="D155" s="97"/>
      <c r="E155" s="97"/>
      <c r="F155" s="97"/>
      <c r="G155" s="97"/>
      <c r="H155" s="97"/>
      <c r="I155" s="97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122"/>
      <c r="U155" s="100" t="n">
        <f aca="false">SUM(U156:U157)</f>
        <v>773.13</v>
      </c>
      <c r="V155" s="122"/>
      <c r="W155" s="100" t="n">
        <f aca="false">SUM(W156:W157)</f>
        <v>160.5</v>
      </c>
      <c r="X155" s="100" t="n">
        <f aca="false">SUM(X156:X157)</f>
        <v>933.62</v>
      </c>
      <c r="Y155" s="102"/>
      <c r="Z155" s="102"/>
      <c r="AA155" s="116" t="n">
        <f aca="false">IF((X155=AB155),"aaa",0)</f>
        <v>0</v>
      </c>
      <c r="AB155" s="102"/>
      <c r="AC155" s="102"/>
      <c r="AD155" s="104" t="s">
        <v>62</v>
      </c>
      <c r="AE155" s="103"/>
      <c r="AF155" s="104" t="s">
        <v>63</v>
      </c>
      <c r="AG155" s="105"/>
      <c r="AH155" s="106" t="s">
        <v>64</v>
      </c>
      <c r="AI155" s="107" t="s">
        <v>65</v>
      </c>
    </row>
    <row r="156" s="23" customFormat="true" ht="12.75" hidden="false" customHeight="false" outlineLevel="0" collapsed="false">
      <c r="A156" s="208" t="s">
        <v>396</v>
      </c>
      <c r="B156" s="137" t="s">
        <v>397</v>
      </c>
      <c r="C156" s="137" t="s">
        <v>398</v>
      </c>
      <c r="D156" s="137"/>
      <c r="E156" s="137"/>
      <c r="F156" s="137"/>
      <c r="G156" s="137"/>
      <c r="H156" s="137"/>
      <c r="I156" s="137"/>
      <c r="J156" s="152" t="n">
        <v>1</v>
      </c>
      <c r="K156" s="152" t="s">
        <v>132</v>
      </c>
      <c r="L156" s="152"/>
      <c r="M156" s="152"/>
      <c r="N156" s="152"/>
      <c r="O156" s="152"/>
      <c r="P156" s="152"/>
      <c r="Q156" s="152"/>
      <c r="R156" s="152"/>
      <c r="S156" s="152"/>
      <c r="T156" s="114" t="n">
        <v>158.9</v>
      </c>
      <c r="U156" s="114" t="n">
        <f aca="false">(J156*T156)</f>
        <v>158.9</v>
      </c>
      <c r="V156" s="114" t="n">
        <v>6.93</v>
      </c>
      <c r="W156" s="114" t="n">
        <f aca="false">(V156*J156)</f>
        <v>6.93</v>
      </c>
      <c r="X156" s="487" t="n">
        <v>165.82</v>
      </c>
      <c r="Y156" s="116" t="n">
        <v>165.82</v>
      </c>
      <c r="Z156" s="116" t="n">
        <v>0</v>
      </c>
      <c r="AA156" s="116" t="str">
        <f aca="false">IF((X156=AB156),"aaa",0)</f>
        <v>aaa</v>
      </c>
      <c r="AB156" s="94" t="n">
        <f aca="false">IF((Y156=Z156),0,(Y156-Z156))</f>
        <v>165.82</v>
      </c>
      <c r="AC156" s="485" t="str">
        <f aca="false">IF((X156=AB156),"OK",(X156-AB156))</f>
        <v>OK</v>
      </c>
      <c r="AD156" s="153" t="n">
        <v>163.27</v>
      </c>
      <c r="AE156" s="153"/>
      <c r="AF156" s="153" t="n">
        <v>7.12</v>
      </c>
      <c r="AG156" s="209"/>
      <c r="AH156" s="119" t="n">
        <f aca="false">AF156+AD156</f>
        <v>170.39</v>
      </c>
      <c r="AI156" s="120" t="n">
        <v>170.39</v>
      </c>
    </row>
    <row r="157" s="166" customFormat="true" ht="13.5" hidden="false" customHeight="false" outlineLevel="0" collapsed="false">
      <c r="A157" s="210" t="s">
        <v>399</v>
      </c>
      <c r="B157" s="211" t="s">
        <v>400</v>
      </c>
      <c r="C157" s="212" t="s">
        <v>401</v>
      </c>
      <c r="D157" s="212"/>
      <c r="E157" s="212"/>
      <c r="F157" s="212"/>
      <c r="G157" s="212"/>
      <c r="H157" s="212"/>
      <c r="I157" s="212"/>
      <c r="J157" s="213" t="n">
        <v>5</v>
      </c>
      <c r="K157" s="213" t="s">
        <v>132</v>
      </c>
      <c r="L157" s="213"/>
      <c r="M157" s="213"/>
      <c r="N157" s="213"/>
      <c r="O157" s="213"/>
      <c r="P157" s="213"/>
      <c r="Q157" s="213"/>
      <c r="R157" s="213"/>
      <c r="S157" s="213"/>
      <c r="T157" s="214" t="n">
        <v>122.846</v>
      </c>
      <c r="U157" s="214" t="n">
        <f aca="false">(J157*T157)</f>
        <v>614.23</v>
      </c>
      <c r="V157" s="214" t="n">
        <v>30.714</v>
      </c>
      <c r="W157" s="214" t="n">
        <f aca="false">(V157*J157)</f>
        <v>153.57</v>
      </c>
      <c r="X157" s="215" t="n">
        <v>767.8</v>
      </c>
      <c r="Y157" s="116" t="n">
        <v>767.8</v>
      </c>
      <c r="Z157" s="116" t="n">
        <v>0</v>
      </c>
      <c r="AA157" s="116" t="str">
        <f aca="false">IF((X157=AB157),"aaa",0)</f>
        <v>aaa</v>
      </c>
      <c r="AB157" s="94" t="n">
        <f aca="false">IF((Y157=Z157),0,(Y157-Z157))</f>
        <v>767.8</v>
      </c>
      <c r="AC157" s="94" t="str">
        <f aca="false">IF((X157=AB157),"OK",(X157-AB157))</f>
        <v>OK</v>
      </c>
      <c r="AD157" s="216" t="n">
        <f aca="false">157.78*0.8</f>
        <v>126.224</v>
      </c>
      <c r="AE157" s="216"/>
      <c r="AF157" s="216" t="n">
        <f aca="false">157.78*0.2</f>
        <v>31.556</v>
      </c>
      <c r="AG157" s="217"/>
      <c r="AH157" s="164" t="n">
        <f aca="false">AF157+AD157</f>
        <v>157.78</v>
      </c>
      <c r="AI157" s="165" t="n">
        <v>157.78</v>
      </c>
    </row>
    <row r="158" customFormat="false" ht="13.5" hidden="false" customHeight="false" outlineLevel="0" collapsed="false">
      <c r="A158" s="218"/>
      <c r="B158" s="219"/>
      <c r="C158" s="220" t="s">
        <v>402</v>
      </c>
      <c r="D158" s="221"/>
      <c r="E158" s="221"/>
      <c r="F158" s="221"/>
      <c r="G158" s="221"/>
      <c r="H158" s="221"/>
      <c r="I158" s="221"/>
      <c r="J158" s="222"/>
      <c r="K158" s="223"/>
      <c r="L158" s="222"/>
      <c r="M158" s="222"/>
      <c r="N158" s="222"/>
      <c r="O158" s="222"/>
      <c r="P158" s="222"/>
      <c r="Q158" s="224"/>
      <c r="R158" s="224"/>
      <c r="S158" s="224"/>
      <c r="T158" s="225"/>
      <c r="U158" s="226" t="n">
        <f aca="false">U26+U29+U50+U83+U110+U132+U141+U155+U40+U72+U76+0.17</f>
        <v>385160.21608586</v>
      </c>
      <c r="V158" s="226"/>
      <c r="W158" s="226" t="n">
        <f aca="false">W26+W29+W50+W83+W110+W132+W141+W155+W40+W72+W76-17.93</f>
        <v>101825.541901296</v>
      </c>
      <c r="X158" s="226" t="n">
        <f aca="false">X26+X29+X50+X83+X110+X132+X141+X155+X40+X72+X76</f>
        <v>487003.76</v>
      </c>
      <c r="Y158" s="130" t="n">
        <f aca="false">SUM(Y26:Y157)</f>
        <v>593884.33</v>
      </c>
      <c r="Z158" s="130" t="n">
        <f aca="false">SUM(Z26:Z157)</f>
        <v>106880.57</v>
      </c>
      <c r="AA158" s="130"/>
      <c r="AB158" s="130" t="n">
        <f aca="false">SUM(AB26:AB157)</f>
        <v>487003.76</v>
      </c>
      <c r="AC158" s="130" t="n">
        <f aca="false">SUM(AC26:AC157)</f>
        <v>0</v>
      </c>
      <c r="AD158" s="51"/>
      <c r="AE158" s="51"/>
      <c r="AF158" s="51"/>
      <c r="AG158" s="22"/>
      <c r="AH158" s="23"/>
      <c r="AI158" s="22"/>
      <c r="AJ158" s="23"/>
      <c r="AK158" s="23"/>
    </row>
    <row r="159" customFormat="false" ht="12.75" hidden="false" customHeight="false" outlineLevel="0" collapsed="false">
      <c r="A159" s="227"/>
      <c r="B159" s="228"/>
      <c r="C159" s="229"/>
      <c r="D159" s="229"/>
      <c r="E159" s="229"/>
      <c r="F159" s="229"/>
      <c r="G159" s="229"/>
      <c r="H159" s="229"/>
      <c r="I159" s="229"/>
      <c r="J159" s="230"/>
      <c r="K159" s="231"/>
      <c r="L159" s="232"/>
      <c r="M159" s="232"/>
      <c r="N159" s="232"/>
      <c r="O159" s="232"/>
      <c r="P159" s="232"/>
      <c r="Q159" s="233"/>
      <c r="R159" s="234"/>
      <c r="S159" s="234"/>
      <c r="T159" s="229"/>
      <c r="U159" s="229"/>
      <c r="V159" s="229"/>
      <c r="W159" s="229"/>
      <c r="X159" s="235"/>
      <c r="Y159" s="93" t="s">
        <v>56</v>
      </c>
      <c r="Z159" s="93" t="s">
        <v>57</v>
      </c>
      <c r="AA159" s="93"/>
      <c r="AB159" s="94" t="s">
        <v>58</v>
      </c>
      <c r="AC159" s="94" t="s">
        <v>497</v>
      </c>
      <c r="AG159" s="22"/>
      <c r="AH159" s="23"/>
      <c r="AI159" s="22"/>
      <c r="AJ159" s="23"/>
      <c r="AK159" s="23"/>
    </row>
    <row r="160" customFormat="false" ht="12.75" hidden="false" customHeight="false" outlineLevel="0" collapsed="false">
      <c r="A160" s="12" t="s">
        <v>403</v>
      </c>
      <c r="B160" s="12"/>
      <c r="C160" s="12"/>
      <c r="D160" s="12"/>
      <c r="E160" s="12"/>
      <c r="F160" s="12"/>
      <c r="G160" s="236" t="n">
        <f aca="false">W158</f>
        <v>101825.541901296</v>
      </c>
      <c r="H160" s="236"/>
      <c r="I160" s="237" t="e">
        <f aca="false">Extenso_Valor(G160)</f>
        <v>#VALUE!</v>
      </c>
      <c r="J160" s="238"/>
      <c r="K160" s="239"/>
      <c r="L160" s="240"/>
      <c r="M160" s="240"/>
      <c r="N160" s="240"/>
      <c r="O160" s="240"/>
      <c r="P160" s="240"/>
      <c r="Q160" s="241"/>
      <c r="R160" s="242"/>
      <c r="S160" s="242"/>
      <c r="T160" s="243"/>
      <c r="U160" s="243"/>
      <c r="V160" s="53"/>
      <c r="W160" s="53"/>
      <c r="X160" s="244"/>
      <c r="Y160" s="53"/>
      <c r="Z160" s="53"/>
      <c r="AA160" s="53"/>
      <c r="AB160" s="53"/>
      <c r="AC160" s="2"/>
      <c r="AD160" s="2"/>
      <c r="AE160" s="2"/>
      <c r="AF160" s="2"/>
      <c r="AG160" s="23"/>
      <c r="AH160" s="23"/>
      <c r="AI160" s="22"/>
      <c r="AJ160" s="23"/>
      <c r="AK160" s="23"/>
    </row>
    <row r="161" customFormat="false" ht="12.75" hidden="false" customHeight="false" outlineLevel="0" collapsed="false">
      <c r="A161" s="12" t="s">
        <v>404</v>
      </c>
      <c r="B161" s="12"/>
      <c r="C161" s="12"/>
      <c r="D161" s="12"/>
      <c r="E161" s="12"/>
      <c r="F161" s="12"/>
      <c r="G161" s="236" t="n">
        <f aca="false">U158</f>
        <v>385160.21608586</v>
      </c>
      <c r="H161" s="236"/>
      <c r="I161" s="237" t="e">
        <f aca="false">Extenso_Valor(G161)</f>
        <v>#VALUE!</v>
      </c>
      <c r="J161" s="238"/>
      <c r="K161" s="239"/>
      <c r="L161" s="240"/>
      <c r="M161" s="240"/>
      <c r="N161" s="240"/>
      <c r="O161" s="240"/>
      <c r="P161" s="240"/>
      <c r="Q161" s="241"/>
      <c r="R161" s="242"/>
      <c r="S161" s="242"/>
      <c r="T161" s="243"/>
      <c r="U161" s="243"/>
      <c r="V161" s="53"/>
      <c r="W161" s="53"/>
      <c r="X161" s="244"/>
      <c r="Y161" s="492"/>
      <c r="Z161" s="492"/>
      <c r="AA161" s="492"/>
      <c r="AB161" s="53"/>
      <c r="AC161" s="2"/>
      <c r="AD161" s="2"/>
      <c r="AE161" s="2"/>
      <c r="AF161" s="2"/>
      <c r="AG161" s="23"/>
      <c r="AH161" s="23"/>
      <c r="AI161" s="22"/>
      <c r="AJ161" s="23"/>
      <c r="AK161" s="23"/>
    </row>
    <row r="162" customFormat="false" ht="13.5" hidden="false" customHeight="false" outlineLevel="0" collapsed="false">
      <c r="A162" s="245" t="s">
        <v>405</v>
      </c>
      <c r="B162" s="245"/>
      <c r="C162" s="245"/>
      <c r="D162" s="245"/>
      <c r="E162" s="245"/>
      <c r="F162" s="245"/>
      <c r="G162" s="246" t="n">
        <f aca="false">X158</f>
        <v>487003.76</v>
      </c>
      <c r="H162" s="246"/>
      <c r="I162" s="247" t="e">
        <f aca="false">Extenso_Valor(G162)</f>
        <v>#VALUE!</v>
      </c>
      <c r="J162" s="248"/>
      <c r="K162" s="249"/>
      <c r="L162" s="250"/>
      <c r="M162" s="250"/>
      <c r="N162" s="250"/>
      <c r="O162" s="250"/>
      <c r="P162" s="250"/>
      <c r="Q162" s="251"/>
      <c r="R162" s="252"/>
      <c r="S162" s="252"/>
      <c r="T162" s="253"/>
      <c r="U162" s="253"/>
      <c r="V162" s="29"/>
      <c r="W162" s="29"/>
      <c r="X162" s="254"/>
      <c r="Y162" s="53"/>
      <c r="Z162" s="53"/>
      <c r="AA162" s="492"/>
      <c r="AB162" s="53"/>
      <c r="AC162" s="2"/>
      <c r="AD162" s="255"/>
      <c r="AE162" s="2"/>
      <c r="AF162" s="2"/>
      <c r="AG162" s="23"/>
      <c r="AH162" s="23"/>
      <c r="AI162" s="22"/>
      <c r="AJ162" s="23"/>
      <c r="AK162" s="23"/>
    </row>
    <row r="163" customFormat="false" ht="12.75" hidden="false" customHeight="false" outlineLevel="0" collapsed="false">
      <c r="A163" s="39"/>
      <c r="B163" s="39"/>
      <c r="C163" s="15"/>
      <c r="D163" s="15"/>
      <c r="E163" s="15"/>
      <c r="F163" s="15"/>
      <c r="G163" s="15"/>
      <c r="H163" s="15"/>
      <c r="I163" s="15"/>
      <c r="J163" s="16"/>
      <c r="K163" s="41"/>
      <c r="L163" s="42"/>
      <c r="M163" s="42"/>
      <c r="N163" s="42"/>
      <c r="O163" s="42"/>
      <c r="P163" s="42"/>
      <c r="Q163" s="43"/>
      <c r="R163" s="45"/>
      <c r="S163" s="45"/>
      <c r="T163" s="15"/>
      <c r="U163" s="54"/>
      <c r="V163" s="54"/>
      <c r="W163" s="54"/>
      <c r="X163" s="54"/>
      <c r="Y163" s="54"/>
      <c r="Z163" s="54"/>
      <c r="AA163" s="54"/>
      <c r="AB163" s="54"/>
      <c r="AC163" s="15"/>
      <c r="AD163" s="2"/>
      <c r="AE163" s="2"/>
      <c r="AF163" s="2"/>
      <c r="AG163" s="23"/>
      <c r="AH163" s="23"/>
      <c r="AI163" s="22"/>
      <c r="AJ163" s="23"/>
      <c r="AK163" s="23"/>
    </row>
    <row r="164" customFormat="false" ht="12.75" hidden="false" customHeight="false" outlineLevel="0" collapsed="false">
      <c r="A164" s="39"/>
      <c r="B164" s="39"/>
      <c r="C164" s="15"/>
      <c r="D164" s="15"/>
      <c r="E164" s="15"/>
      <c r="F164" s="15"/>
      <c r="G164" s="15"/>
      <c r="H164" s="15"/>
      <c r="I164" s="15"/>
      <c r="J164" s="16"/>
      <c r="K164" s="41"/>
      <c r="L164" s="42"/>
      <c r="M164" s="42"/>
      <c r="N164" s="42"/>
      <c r="O164" s="42"/>
      <c r="P164" s="42"/>
      <c r="Q164" s="43"/>
      <c r="R164" s="45"/>
      <c r="S164" s="45"/>
      <c r="T164" s="15"/>
      <c r="U164" s="54"/>
      <c r="V164" s="54"/>
      <c r="W164" s="54"/>
      <c r="X164" s="54"/>
      <c r="Y164" s="54"/>
      <c r="Z164" s="54"/>
      <c r="AA164" s="54"/>
      <c r="AB164" s="54"/>
      <c r="AC164" s="15"/>
      <c r="AD164" s="2"/>
      <c r="AE164" s="2"/>
      <c r="AF164" s="2"/>
      <c r="AG164" s="23"/>
      <c r="AH164" s="23"/>
      <c r="AI164" s="22"/>
      <c r="AJ164" s="23"/>
      <c r="AK164" s="23"/>
    </row>
    <row r="165" customFormat="false" ht="12.75" hidden="false" customHeight="false" outlineLevel="0" collapsed="false">
      <c r="A165" s="39"/>
      <c r="B165" s="39"/>
      <c r="C165" s="15"/>
      <c r="D165" s="15"/>
      <c r="E165" s="15"/>
      <c r="F165" s="15"/>
      <c r="G165" s="15"/>
      <c r="H165" s="15"/>
      <c r="I165" s="15"/>
      <c r="J165" s="16"/>
      <c r="K165" s="41"/>
      <c r="L165" s="42"/>
      <c r="M165" s="42"/>
      <c r="N165" s="42"/>
      <c r="O165" s="42"/>
      <c r="P165" s="42"/>
      <c r="Q165" s="43"/>
      <c r="R165" s="45"/>
      <c r="S165" s="45"/>
      <c r="T165" s="15"/>
      <c r="U165" s="54"/>
      <c r="V165" s="54"/>
      <c r="W165" s="54"/>
      <c r="X165" s="54"/>
      <c r="Y165" s="54"/>
      <c r="Z165" s="54"/>
      <c r="AA165" s="54"/>
      <c r="AB165" s="54"/>
      <c r="AC165" s="15"/>
      <c r="AD165" s="2"/>
      <c r="AE165" s="2"/>
      <c r="AF165" s="2"/>
      <c r="AG165" s="23"/>
      <c r="AH165" s="23"/>
      <c r="AI165" s="22"/>
      <c r="AJ165" s="23"/>
      <c r="AK165" s="23"/>
    </row>
    <row r="166" customFormat="false" ht="12.75" hidden="false" customHeight="false" outlineLevel="0" collapsed="false">
      <c r="A166" s="39"/>
      <c r="B166" s="39"/>
      <c r="C166" s="15"/>
      <c r="D166" s="15"/>
      <c r="E166" s="15"/>
      <c r="F166" s="15"/>
      <c r="G166" s="15"/>
      <c r="H166" s="15"/>
      <c r="I166" s="15"/>
      <c r="J166" s="16"/>
      <c r="K166" s="41"/>
      <c r="L166" s="42"/>
      <c r="M166" s="42"/>
      <c r="N166" s="42"/>
      <c r="O166" s="42"/>
      <c r="P166" s="42"/>
      <c r="Q166" s="43"/>
      <c r="R166" s="45"/>
      <c r="S166" s="45"/>
      <c r="T166" s="15"/>
      <c r="U166" s="54"/>
      <c r="V166" s="54"/>
      <c r="W166" s="54"/>
      <c r="X166" s="54"/>
      <c r="Y166" s="54"/>
      <c r="Z166" s="54"/>
      <c r="AA166" s="54"/>
      <c r="AB166" s="54"/>
      <c r="AC166" s="15"/>
      <c r="AD166" s="2"/>
      <c r="AE166" s="2"/>
      <c r="AF166" s="2"/>
      <c r="AG166" s="23"/>
      <c r="AH166" s="23"/>
      <c r="AI166" s="22"/>
      <c r="AJ166" s="23"/>
      <c r="AK166" s="23"/>
    </row>
    <row r="167" customFormat="false" ht="13.5" hidden="false" customHeight="false" outlineLevel="0" collapsed="false">
      <c r="A167" s="39"/>
      <c r="B167" s="39"/>
      <c r="C167" s="15"/>
      <c r="D167" s="15"/>
      <c r="E167" s="15"/>
      <c r="F167" s="15"/>
      <c r="G167" s="15"/>
      <c r="H167" s="15"/>
      <c r="I167" s="15"/>
      <c r="J167" s="16"/>
      <c r="K167" s="41"/>
      <c r="L167" s="42"/>
      <c r="M167" s="42"/>
      <c r="N167" s="42"/>
      <c r="O167" s="42"/>
      <c r="P167" s="42"/>
      <c r="Q167" s="43"/>
      <c r="R167" s="45"/>
      <c r="S167" s="45"/>
      <c r="T167" s="15"/>
      <c r="U167" s="54"/>
      <c r="V167" s="54"/>
      <c r="W167" s="54"/>
      <c r="X167" s="54"/>
      <c r="Y167" s="54"/>
      <c r="Z167" s="54"/>
      <c r="AA167" s="54"/>
      <c r="AB167" s="54"/>
      <c r="AC167" s="15"/>
      <c r="AD167" s="2"/>
      <c r="AE167" s="2"/>
      <c r="AF167" s="2"/>
      <c r="AG167" s="23"/>
      <c r="AH167" s="23"/>
      <c r="AI167" s="22"/>
      <c r="AJ167" s="23"/>
      <c r="AK167" s="23"/>
    </row>
    <row r="168" customFormat="false" ht="12.75" hidden="false" customHeight="false" outlineLevel="0" collapsed="false">
      <c r="A168" s="227"/>
      <c r="B168" s="228"/>
      <c r="C168" s="229"/>
      <c r="D168" s="229"/>
      <c r="E168" s="229"/>
      <c r="F168" s="229"/>
      <c r="G168" s="229"/>
      <c r="H168" s="229"/>
      <c r="I168" s="229"/>
      <c r="J168" s="230"/>
      <c r="K168" s="231"/>
      <c r="L168" s="232"/>
      <c r="M168" s="232"/>
      <c r="N168" s="232"/>
      <c r="O168" s="232"/>
      <c r="P168" s="232"/>
      <c r="Q168" s="233"/>
      <c r="R168" s="234"/>
      <c r="S168" s="234"/>
      <c r="T168" s="229"/>
      <c r="U168" s="256"/>
      <c r="V168" s="256"/>
      <c r="W168" s="256"/>
      <c r="X168" s="257"/>
      <c r="Y168" s="54"/>
      <c r="Z168" s="54"/>
      <c r="AA168" s="54"/>
      <c r="AB168" s="54"/>
      <c r="AC168" s="15"/>
      <c r="AD168" s="2"/>
      <c r="AE168" s="2"/>
      <c r="AF168" s="2"/>
      <c r="AG168" s="23"/>
      <c r="AH168" s="23"/>
      <c r="AI168" s="22"/>
      <c r="AJ168" s="23"/>
      <c r="AK168" s="23"/>
    </row>
    <row r="169" customFormat="false" ht="12.75" hidden="false" customHeight="false" outlineLevel="0" collapsed="false">
      <c r="A169" s="258" t="s">
        <v>406</v>
      </c>
      <c r="B169" s="258"/>
      <c r="C169" s="258"/>
      <c r="D169" s="258"/>
      <c r="E169" s="258"/>
      <c r="F169" s="258"/>
      <c r="G169" s="258"/>
      <c r="H169" s="258"/>
      <c r="I169" s="258"/>
      <c r="J169" s="258"/>
      <c r="K169" s="258"/>
      <c r="L169" s="258"/>
      <c r="M169" s="258"/>
      <c r="N169" s="258"/>
      <c r="O169" s="258"/>
      <c r="P169" s="258"/>
      <c r="Q169" s="258"/>
      <c r="R169" s="258"/>
      <c r="S169" s="258"/>
      <c r="T169" s="258"/>
      <c r="U169" s="258"/>
      <c r="V169" s="258"/>
      <c r="W169" s="258"/>
      <c r="X169" s="258"/>
      <c r="Y169" s="259"/>
      <c r="Z169" s="259"/>
      <c r="AA169" s="259"/>
      <c r="AB169" s="259"/>
      <c r="AC169" s="2"/>
      <c r="AD169" s="2"/>
      <c r="AE169" s="2"/>
      <c r="AF169" s="2"/>
      <c r="AG169" s="23"/>
      <c r="AH169" s="23"/>
      <c r="AI169" s="22"/>
      <c r="AJ169" s="23"/>
      <c r="AK169" s="23"/>
    </row>
    <row r="170" customFormat="false" ht="12.75" hidden="false" customHeight="false" outlineLevel="0" collapsed="false">
      <c r="A170" s="260"/>
      <c r="B170" s="261"/>
      <c r="C170" s="262"/>
      <c r="D170" s="262"/>
      <c r="E170" s="262"/>
      <c r="F170" s="262"/>
      <c r="G170" s="262"/>
      <c r="H170" s="262"/>
      <c r="I170" s="262"/>
      <c r="J170" s="263"/>
      <c r="K170" s="264"/>
      <c r="L170" s="265"/>
      <c r="M170" s="265"/>
      <c r="N170" s="265"/>
      <c r="O170" s="265"/>
      <c r="P170" s="265"/>
      <c r="Q170" s="266"/>
      <c r="R170" s="44"/>
      <c r="S170" s="44"/>
      <c r="T170" s="262"/>
      <c r="U170" s="262"/>
      <c r="V170" s="262"/>
      <c r="W170" s="262"/>
      <c r="X170" s="267"/>
      <c r="Y170" s="262"/>
      <c r="Z170" s="262"/>
      <c r="AA170" s="262"/>
      <c r="AB170" s="262"/>
      <c r="AC170" s="2"/>
      <c r="AD170" s="2"/>
      <c r="AE170" s="2"/>
      <c r="AF170" s="2"/>
      <c r="AG170" s="23"/>
      <c r="AH170" s="23"/>
      <c r="AI170" s="22"/>
      <c r="AJ170" s="23"/>
      <c r="AK170" s="23"/>
    </row>
    <row r="171" customFormat="false" ht="12.75" hidden="false" customHeight="false" outlineLevel="0" collapsed="false">
      <c r="A171" s="268" t="s">
        <v>407</v>
      </c>
      <c r="B171" s="268"/>
      <c r="C171" s="268"/>
      <c r="D171" s="268"/>
      <c r="E171" s="268"/>
      <c r="F171" s="268"/>
      <c r="G171" s="268"/>
      <c r="H171" s="268"/>
      <c r="I171" s="268"/>
      <c r="J171" s="268"/>
      <c r="K171" s="268"/>
      <c r="L171" s="268"/>
      <c r="M171" s="268"/>
      <c r="N171" s="268"/>
      <c r="O171" s="268"/>
      <c r="P171" s="268"/>
      <c r="Q171" s="268"/>
      <c r="R171" s="268"/>
      <c r="S171" s="268"/>
      <c r="T171" s="268"/>
      <c r="U171" s="268"/>
      <c r="V171" s="268"/>
      <c r="W171" s="268"/>
      <c r="X171" s="268"/>
      <c r="Y171" s="269"/>
      <c r="Z171" s="269"/>
      <c r="AA171" s="269"/>
      <c r="AB171" s="269"/>
      <c r="AC171" s="2"/>
      <c r="AD171" s="2"/>
      <c r="AE171" s="2"/>
      <c r="AF171" s="2"/>
      <c r="AG171" s="23"/>
      <c r="AH171" s="23"/>
      <c r="AI171" s="22"/>
      <c r="AJ171" s="23"/>
      <c r="AK171" s="23"/>
    </row>
    <row r="172" customFormat="false" ht="12.75" hidden="false" customHeight="false" outlineLevel="0" collapsed="false">
      <c r="A172" s="260"/>
      <c r="B172" s="261"/>
      <c r="C172" s="262"/>
      <c r="D172" s="262"/>
      <c r="E172" s="262"/>
      <c r="F172" s="262"/>
      <c r="G172" s="262"/>
      <c r="H172" s="262"/>
      <c r="I172" s="262"/>
      <c r="J172" s="263"/>
      <c r="K172" s="264"/>
      <c r="L172" s="265"/>
      <c r="M172" s="265"/>
      <c r="N172" s="265"/>
      <c r="O172" s="265"/>
      <c r="P172" s="265"/>
      <c r="Q172" s="266"/>
      <c r="R172" s="44"/>
      <c r="S172" s="44"/>
      <c r="T172" s="262"/>
      <c r="U172" s="262"/>
      <c r="V172" s="262"/>
      <c r="W172" s="262"/>
      <c r="X172" s="267"/>
      <c r="Y172" s="262"/>
      <c r="Z172" s="262"/>
      <c r="AA172" s="262"/>
      <c r="AB172" s="262"/>
      <c r="AC172" s="2"/>
      <c r="AD172" s="2"/>
      <c r="AE172" s="2"/>
      <c r="AF172" s="2"/>
      <c r="AG172" s="23"/>
      <c r="AH172" s="23"/>
      <c r="AI172" s="22"/>
      <c r="AJ172" s="23"/>
      <c r="AK172" s="23"/>
    </row>
    <row r="173" customFormat="false" ht="25.5" hidden="false" customHeight="true" outlineLevel="0" collapsed="false">
      <c r="A173" s="270" t="s">
        <v>408</v>
      </c>
      <c r="B173" s="270"/>
      <c r="C173" s="270"/>
      <c r="D173" s="270"/>
      <c r="E173" s="270"/>
      <c r="F173" s="270"/>
      <c r="G173" s="270"/>
      <c r="H173" s="270"/>
      <c r="I173" s="270"/>
      <c r="J173" s="270"/>
      <c r="K173" s="270"/>
      <c r="L173" s="270"/>
      <c r="M173" s="270"/>
      <c r="N173" s="270"/>
      <c r="O173" s="270"/>
      <c r="P173" s="270"/>
      <c r="Q173" s="270"/>
      <c r="R173" s="270"/>
      <c r="S173" s="270"/>
      <c r="T173" s="270"/>
      <c r="U173" s="270"/>
      <c r="V173" s="270"/>
      <c r="W173" s="270"/>
      <c r="X173" s="270"/>
      <c r="Y173" s="271"/>
      <c r="Z173" s="271"/>
      <c r="AA173" s="271"/>
      <c r="AB173" s="271"/>
      <c r="AC173" s="2"/>
      <c r="AD173" s="2"/>
      <c r="AE173" s="2"/>
      <c r="AF173" s="2"/>
      <c r="AG173" s="23"/>
      <c r="AH173" s="23"/>
      <c r="AI173" s="22"/>
      <c r="AJ173" s="23"/>
      <c r="AK173" s="23"/>
    </row>
    <row r="174" customFormat="false" ht="12.75" hidden="false" customHeight="false" outlineLevel="0" collapsed="false">
      <c r="A174" s="260"/>
      <c r="B174" s="261"/>
      <c r="C174" s="262"/>
      <c r="D174" s="262"/>
      <c r="E174" s="262"/>
      <c r="F174" s="262"/>
      <c r="G174" s="262"/>
      <c r="H174" s="262"/>
      <c r="I174" s="262"/>
      <c r="J174" s="263"/>
      <c r="K174" s="264"/>
      <c r="L174" s="265"/>
      <c r="M174" s="265"/>
      <c r="N174" s="265"/>
      <c r="O174" s="265"/>
      <c r="P174" s="265"/>
      <c r="Q174" s="266"/>
      <c r="R174" s="44"/>
      <c r="S174" s="44"/>
      <c r="T174" s="262"/>
      <c r="U174" s="262"/>
      <c r="V174" s="262"/>
      <c r="W174" s="262"/>
      <c r="X174" s="267"/>
      <c r="Y174" s="262"/>
      <c r="Z174" s="262"/>
      <c r="AA174" s="262"/>
      <c r="AB174" s="262"/>
      <c r="AC174" s="2"/>
      <c r="AD174" s="2"/>
      <c r="AE174" s="2"/>
      <c r="AF174" s="2"/>
      <c r="AG174" s="23"/>
      <c r="AH174" s="23"/>
      <c r="AI174" s="22"/>
      <c r="AJ174" s="23"/>
      <c r="AK174" s="23"/>
    </row>
    <row r="175" customFormat="false" ht="12.75" hidden="false" customHeight="false" outlineLevel="0" collapsed="false">
      <c r="A175" s="268" t="s">
        <v>409</v>
      </c>
      <c r="B175" s="268"/>
      <c r="C175" s="268"/>
      <c r="D175" s="268"/>
      <c r="E175" s="268"/>
      <c r="F175" s="268"/>
      <c r="G175" s="268"/>
      <c r="H175" s="268"/>
      <c r="I175" s="268"/>
      <c r="J175" s="268"/>
      <c r="K175" s="268"/>
      <c r="L175" s="268"/>
      <c r="M175" s="268"/>
      <c r="N175" s="268"/>
      <c r="O175" s="268"/>
      <c r="P175" s="268"/>
      <c r="Q175" s="268"/>
      <c r="R175" s="268"/>
      <c r="S175" s="268"/>
      <c r="T175" s="268"/>
      <c r="U175" s="268"/>
      <c r="V175" s="268"/>
      <c r="W175" s="268"/>
      <c r="X175" s="268"/>
      <c r="Y175" s="269"/>
      <c r="Z175" s="269"/>
      <c r="AA175" s="269"/>
      <c r="AB175" s="269"/>
      <c r="AC175" s="2"/>
      <c r="AD175" s="2"/>
      <c r="AE175" s="2"/>
      <c r="AF175" s="2"/>
      <c r="AG175" s="23"/>
      <c r="AH175" s="23"/>
      <c r="AI175" s="22"/>
      <c r="AJ175" s="23"/>
      <c r="AK175" s="23"/>
    </row>
    <row r="176" customFormat="false" ht="12.75" hidden="false" customHeight="false" outlineLevel="0" collapsed="false">
      <c r="A176" s="272"/>
      <c r="B176" s="269"/>
      <c r="C176" s="269"/>
      <c r="D176" s="269"/>
      <c r="E176" s="269"/>
      <c r="F176" s="269"/>
      <c r="G176" s="269"/>
      <c r="H176" s="269"/>
      <c r="I176" s="269"/>
      <c r="J176" s="269"/>
      <c r="K176" s="269"/>
      <c r="L176" s="269"/>
      <c r="M176" s="269"/>
      <c r="N176" s="269"/>
      <c r="O176" s="269"/>
      <c r="P176" s="269"/>
      <c r="Q176" s="269"/>
      <c r="R176" s="269"/>
      <c r="S176" s="269"/>
      <c r="T176" s="269"/>
      <c r="U176" s="269"/>
      <c r="V176" s="269"/>
      <c r="W176" s="269"/>
      <c r="X176" s="273"/>
      <c r="Y176" s="269"/>
      <c r="Z176" s="269"/>
      <c r="AA176" s="269"/>
      <c r="AB176" s="269"/>
      <c r="AC176" s="2"/>
      <c r="AD176" s="2"/>
      <c r="AE176" s="2"/>
      <c r="AF176" s="2"/>
      <c r="AG176" s="23"/>
      <c r="AH176" s="23"/>
      <c r="AI176" s="22"/>
      <c r="AJ176" s="23"/>
      <c r="AK176" s="23"/>
    </row>
    <row r="177" customFormat="false" ht="12.75" hidden="false" customHeight="false" outlineLevel="0" collapsed="false">
      <c r="A177" s="272"/>
      <c r="B177" s="269"/>
      <c r="C177" s="269"/>
      <c r="D177" s="269"/>
      <c r="E177" s="269"/>
      <c r="F177" s="269"/>
      <c r="G177" s="269"/>
      <c r="H177" s="269"/>
      <c r="I177" s="269"/>
      <c r="J177" s="269"/>
      <c r="K177" s="269"/>
      <c r="L177" s="269"/>
      <c r="M177" s="269"/>
      <c r="N177" s="269"/>
      <c r="O177" s="269"/>
      <c r="P177" s="269"/>
      <c r="Q177" s="269"/>
      <c r="R177" s="269"/>
      <c r="S177" s="269"/>
      <c r="T177" s="269"/>
      <c r="U177" s="269"/>
      <c r="V177" s="269"/>
      <c r="W177" s="269"/>
      <c r="X177" s="273"/>
      <c r="Y177" s="269"/>
      <c r="Z177" s="269"/>
      <c r="AA177" s="269"/>
      <c r="AB177" s="269"/>
      <c r="AC177" s="2"/>
      <c r="AD177" s="2"/>
      <c r="AE177" s="2"/>
      <c r="AF177" s="2"/>
      <c r="AG177" s="23"/>
      <c r="AH177" s="23"/>
      <c r="AI177" s="22"/>
      <c r="AJ177" s="23"/>
      <c r="AK177" s="23"/>
    </row>
    <row r="178" customFormat="false" ht="12.75" hidden="false" customHeight="false" outlineLevel="0" collapsed="false">
      <c r="A178" s="272"/>
      <c r="B178" s="269"/>
      <c r="C178" s="269"/>
      <c r="D178" s="269"/>
      <c r="E178" s="269"/>
      <c r="F178" s="269"/>
      <c r="G178" s="269"/>
      <c r="H178" s="269"/>
      <c r="I178" s="269"/>
      <c r="J178" s="269"/>
      <c r="K178" s="269"/>
      <c r="L178" s="269"/>
      <c r="M178" s="269"/>
      <c r="N178" s="269"/>
      <c r="O178" s="269"/>
      <c r="P178" s="269"/>
      <c r="Q178" s="269"/>
      <c r="R178" s="269"/>
      <c r="S178" s="269"/>
      <c r="T178" s="269"/>
      <c r="U178" s="269"/>
      <c r="V178" s="269"/>
      <c r="W178" s="269"/>
      <c r="X178" s="273"/>
      <c r="Y178" s="269"/>
      <c r="Z178" s="269"/>
      <c r="AA178" s="269"/>
      <c r="AB178" s="269"/>
      <c r="AC178" s="2"/>
      <c r="AD178" s="2"/>
      <c r="AE178" s="2"/>
      <c r="AF178" s="2"/>
      <c r="AG178" s="23"/>
      <c r="AH178" s="23"/>
      <c r="AI178" s="22"/>
      <c r="AJ178" s="23"/>
      <c r="AK178" s="23"/>
    </row>
    <row r="179" customFormat="false" ht="12.75" hidden="false" customHeight="false" outlineLevel="0" collapsed="false">
      <c r="A179" s="38"/>
      <c r="B179" s="39"/>
      <c r="C179" s="15"/>
      <c r="D179" s="15"/>
      <c r="E179" s="15"/>
      <c r="F179" s="15"/>
      <c r="G179" s="15"/>
      <c r="H179" s="15"/>
      <c r="I179" s="15"/>
      <c r="J179" s="16"/>
      <c r="K179" s="41"/>
      <c r="L179" s="42"/>
      <c r="M179" s="42"/>
      <c r="N179" s="42"/>
      <c r="O179" s="42"/>
      <c r="P179" s="42"/>
      <c r="Q179" s="43"/>
      <c r="R179" s="45"/>
      <c r="S179" s="45"/>
      <c r="T179" s="15"/>
      <c r="U179" s="54"/>
      <c r="V179" s="54"/>
      <c r="W179" s="54"/>
      <c r="X179" s="274"/>
      <c r="Y179" s="54"/>
      <c r="Z179" s="54"/>
      <c r="AA179" s="54"/>
      <c r="AB179" s="54"/>
      <c r="AC179" s="2"/>
      <c r="AD179" s="2"/>
      <c r="AE179" s="2"/>
      <c r="AF179" s="2"/>
      <c r="AG179" s="23"/>
      <c r="AH179" s="23"/>
      <c r="AI179" s="22"/>
      <c r="AJ179" s="23"/>
      <c r="AK179" s="23"/>
    </row>
    <row r="180" customFormat="false" ht="12.75" hidden="false" customHeight="false" outlineLevel="0" collapsed="false">
      <c r="A180" s="38"/>
      <c r="B180" s="39"/>
      <c r="C180" s="15"/>
      <c r="D180" s="15"/>
      <c r="E180" s="15"/>
      <c r="F180" s="15"/>
      <c r="G180" s="262" t="s">
        <v>410</v>
      </c>
      <c r="H180" s="15"/>
      <c r="I180" s="15"/>
      <c r="J180" s="16"/>
      <c r="K180" s="41"/>
      <c r="L180" s="42"/>
      <c r="M180" s="42"/>
      <c r="N180" s="42"/>
      <c r="O180" s="42"/>
      <c r="P180" s="42"/>
      <c r="Q180" s="43"/>
      <c r="R180" s="45"/>
      <c r="S180" s="45"/>
      <c r="T180" s="15"/>
      <c r="U180" s="54"/>
      <c r="V180" s="54"/>
      <c r="W180" s="54"/>
      <c r="X180" s="274"/>
      <c r="Y180" s="54"/>
      <c r="Z180" s="54"/>
      <c r="AA180" s="54"/>
      <c r="AB180" s="54"/>
      <c r="AC180" s="2"/>
      <c r="AD180" s="2"/>
      <c r="AE180" s="2"/>
      <c r="AF180" s="2"/>
      <c r="AG180" s="23"/>
      <c r="AH180" s="23"/>
      <c r="AI180" s="22"/>
      <c r="AJ180" s="23"/>
      <c r="AK180" s="23"/>
    </row>
    <row r="181" customFormat="false" ht="12.75" hidden="false" customHeight="false" outlineLevel="0" collapsed="false">
      <c r="A181" s="275" t="s">
        <v>411</v>
      </c>
      <c r="B181" s="275"/>
      <c r="C181" s="275"/>
      <c r="D181" s="275"/>
      <c r="E181" s="275"/>
      <c r="F181" s="275"/>
      <c r="G181" s="275"/>
      <c r="H181" s="275"/>
      <c r="I181" s="275"/>
      <c r="J181" s="275"/>
      <c r="K181" s="275"/>
      <c r="L181" s="275"/>
      <c r="M181" s="275"/>
      <c r="N181" s="275"/>
      <c r="O181" s="275"/>
      <c r="P181" s="275"/>
      <c r="Q181" s="275"/>
      <c r="R181" s="275"/>
      <c r="S181" s="275"/>
      <c r="T181" s="275"/>
      <c r="U181" s="275"/>
      <c r="V181" s="275"/>
      <c r="W181" s="275"/>
      <c r="X181" s="275"/>
      <c r="Y181" s="276"/>
      <c r="Z181" s="276"/>
      <c r="AA181" s="276"/>
      <c r="AB181" s="276"/>
      <c r="AC181" s="2"/>
      <c r="AD181" s="2"/>
      <c r="AE181" s="2"/>
      <c r="AF181" s="2"/>
      <c r="AG181" s="23"/>
      <c r="AH181" s="23"/>
      <c r="AI181" s="22"/>
      <c r="AJ181" s="23"/>
      <c r="AK181" s="23"/>
    </row>
    <row r="182" customFormat="false" ht="12.75" hidden="false" customHeight="false" outlineLevel="0" collapsed="false">
      <c r="A182" s="275" t="s">
        <v>412</v>
      </c>
      <c r="B182" s="275"/>
      <c r="C182" s="275"/>
      <c r="D182" s="275"/>
      <c r="E182" s="275"/>
      <c r="F182" s="275"/>
      <c r="G182" s="275"/>
      <c r="H182" s="275"/>
      <c r="I182" s="275"/>
      <c r="J182" s="275"/>
      <c r="K182" s="275"/>
      <c r="L182" s="275"/>
      <c r="M182" s="275"/>
      <c r="N182" s="275"/>
      <c r="O182" s="275"/>
      <c r="P182" s="275"/>
      <c r="Q182" s="275"/>
      <c r="R182" s="275"/>
      <c r="S182" s="275"/>
      <c r="T182" s="275"/>
      <c r="U182" s="275"/>
      <c r="V182" s="275"/>
      <c r="W182" s="275"/>
      <c r="X182" s="275"/>
      <c r="Y182" s="276"/>
      <c r="Z182" s="276"/>
      <c r="AA182" s="276"/>
      <c r="AB182" s="276"/>
      <c r="AC182" s="2"/>
      <c r="AD182" s="2"/>
      <c r="AE182" s="2"/>
      <c r="AF182" s="2"/>
      <c r="AG182" s="23"/>
      <c r="AH182" s="23"/>
      <c r="AI182" s="22"/>
      <c r="AJ182" s="23"/>
      <c r="AK182" s="23"/>
    </row>
    <row r="183" customFormat="false" ht="12.75" hidden="false" customHeight="false" outlineLevel="0" collapsed="false">
      <c r="A183" s="275" t="s">
        <v>413</v>
      </c>
      <c r="B183" s="275"/>
      <c r="C183" s="275"/>
      <c r="D183" s="275"/>
      <c r="E183" s="275"/>
      <c r="F183" s="275"/>
      <c r="G183" s="275"/>
      <c r="H183" s="275"/>
      <c r="I183" s="275"/>
      <c r="J183" s="275"/>
      <c r="K183" s="275"/>
      <c r="L183" s="275"/>
      <c r="M183" s="275"/>
      <c r="N183" s="275"/>
      <c r="O183" s="275"/>
      <c r="P183" s="275"/>
      <c r="Q183" s="275"/>
      <c r="R183" s="275"/>
      <c r="S183" s="275"/>
      <c r="T183" s="275"/>
      <c r="U183" s="275"/>
      <c r="V183" s="275"/>
      <c r="W183" s="275"/>
      <c r="X183" s="275"/>
      <c r="Y183" s="276"/>
      <c r="Z183" s="276"/>
      <c r="AA183" s="276"/>
      <c r="AB183" s="276"/>
      <c r="AC183" s="2"/>
      <c r="AD183" s="2"/>
      <c r="AE183" s="2"/>
      <c r="AF183" s="2"/>
      <c r="AG183" s="23"/>
      <c r="AH183" s="23"/>
      <c r="AI183" s="22"/>
      <c r="AJ183" s="23"/>
      <c r="AK183" s="23"/>
    </row>
    <row r="184" customFormat="false" ht="12.75" hidden="false" customHeight="false" outlineLevel="0" collapsed="false">
      <c r="A184" s="277" t="s">
        <v>414</v>
      </c>
      <c r="B184" s="277"/>
      <c r="C184" s="277"/>
      <c r="D184" s="277"/>
      <c r="E184" s="277"/>
      <c r="F184" s="277"/>
      <c r="G184" s="277"/>
      <c r="H184" s="277"/>
      <c r="I184" s="277"/>
      <c r="J184" s="277"/>
      <c r="K184" s="277"/>
      <c r="L184" s="277"/>
      <c r="M184" s="277"/>
      <c r="N184" s="277"/>
      <c r="O184" s="277"/>
      <c r="P184" s="277"/>
      <c r="Q184" s="277"/>
      <c r="R184" s="277"/>
      <c r="S184" s="277"/>
      <c r="T184" s="277"/>
      <c r="U184" s="277"/>
      <c r="V184" s="277"/>
      <c r="W184" s="277"/>
      <c r="X184" s="277"/>
      <c r="Y184" s="278"/>
      <c r="Z184" s="278"/>
      <c r="AA184" s="278"/>
      <c r="AB184" s="278"/>
      <c r="AC184" s="2"/>
      <c r="AD184" s="2"/>
      <c r="AE184" s="2"/>
      <c r="AF184" s="2"/>
      <c r="AG184" s="23"/>
      <c r="AH184" s="23"/>
      <c r="AI184" s="22"/>
      <c r="AJ184" s="23"/>
      <c r="AK184" s="23"/>
    </row>
    <row r="185" customFormat="false" ht="12.75" hidden="false" customHeight="false" outlineLevel="0" collapsed="false">
      <c r="A185" s="277" t="s">
        <v>415</v>
      </c>
      <c r="B185" s="277"/>
      <c r="C185" s="277"/>
      <c r="D185" s="277"/>
      <c r="E185" s="277"/>
      <c r="F185" s="277"/>
      <c r="G185" s="277"/>
      <c r="H185" s="277"/>
      <c r="I185" s="277"/>
      <c r="J185" s="277"/>
      <c r="K185" s="277"/>
      <c r="L185" s="277"/>
      <c r="M185" s="277"/>
      <c r="N185" s="277"/>
      <c r="O185" s="277"/>
      <c r="P185" s="277"/>
      <c r="Q185" s="277"/>
      <c r="R185" s="277"/>
      <c r="S185" s="277"/>
      <c r="T185" s="277"/>
      <c r="U185" s="277"/>
      <c r="V185" s="277"/>
      <c r="W185" s="277"/>
      <c r="X185" s="277"/>
      <c r="Y185" s="278"/>
      <c r="Z185" s="278"/>
      <c r="AA185" s="278"/>
      <c r="AB185" s="278"/>
      <c r="AC185" s="2"/>
      <c r="AD185" s="2"/>
      <c r="AE185" s="2"/>
      <c r="AF185" s="2"/>
      <c r="AG185" s="23"/>
      <c r="AH185" s="23"/>
      <c r="AI185" s="22"/>
      <c r="AJ185" s="23"/>
      <c r="AK185" s="23"/>
    </row>
    <row r="186" customFormat="false" ht="12.75" hidden="false" customHeight="false" outlineLevel="0" collapsed="false">
      <c r="A186" s="277" t="s">
        <v>416</v>
      </c>
      <c r="B186" s="277"/>
      <c r="C186" s="277"/>
      <c r="D186" s="277"/>
      <c r="E186" s="277"/>
      <c r="F186" s="277"/>
      <c r="G186" s="277"/>
      <c r="H186" s="277"/>
      <c r="I186" s="277"/>
      <c r="J186" s="277"/>
      <c r="K186" s="277"/>
      <c r="L186" s="277"/>
      <c r="M186" s="277"/>
      <c r="N186" s="277"/>
      <c r="O186" s="277"/>
      <c r="P186" s="277"/>
      <c r="Q186" s="277"/>
      <c r="R186" s="277"/>
      <c r="S186" s="277"/>
      <c r="T186" s="277"/>
      <c r="U186" s="277"/>
      <c r="V186" s="277"/>
      <c r="W186" s="277"/>
      <c r="X186" s="277"/>
      <c r="Y186" s="278"/>
      <c r="Z186" s="278"/>
      <c r="AA186" s="278"/>
      <c r="AB186" s="278"/>
      <c r="AC186" s="2"/>
      <c r="AD186" s="2"/>
      <c r="AE186" s="2"/>
      <c r="AF186" s="2"/>
      <c r="AG186" s="23"/>
      <c r="AH186" s="23"/>
      <c r="AI186" s="22"/>
      <c r="AJ186" s="23"/>
      <c r="AK186" s="23"/>
    </row>
    <row r="187" customFormat="false" ht="13.5" hidden="false" customHeight="false" outlineLevel="0" collapsed="false">
      <c r="A187" s="24"/>
      <c r="B187" s="25"/>
      <c r="C187" s="30"/>
      <c r="D187" s="30"/>
      <c r="E187" s="30"/>
      <c r="F187" s="30"/>
      <c r="G187" s="30"/>
      <c r="H187" s="30"/>
      <c r="I187" s="30"/>
      <c r="J187" s="31"/>
      <c r="K187" s="32"/>
      <c r="L187" s="64"/>
      <c r="M187" s="64"/>
      <c r="N187" s="64"/>
      <c r="O187" s="64"/>
      <c r="P187" s="64"/>
      <c r="Q187" s="65"/>
      <c r="R187" s="67"/>
      <c r="S187" s="67"/>
      <c r="T187" s="30"/>
      <c r="U187" s="33"/>
      <c r="V187" s="33"/>
      <c r="W187" s="33"/>
      <c r="X187" s="279"/>
      <c r="Y187" s="54"/>
      <c r="Z187" s="54"/>
      <c r="AA187" s="54"/>
      <c r="AB187" s="54"/>
      <c r="AC187" s="2"/>
      <c r="AD187" s="2"/>
      <c r="AE187" s="2"/>
      <c r="AF187" s="2"/>
      <c r="AG187" s="23"/>
      <c r="AH187" s="23"/>
      <c r="AI187" s="22"/>
      <c r="AJ187" s="23"/>
      <c r="AK187" s="23"/>
    </row>
    <row r="188" customFormat="false" ht="13.5" hidden="false" customHeight="false" outlineLevel="0" collapsed="false">
      <c r="A188" s="280" t="s">
        <v>417</v>
      </c>
      <c r="B188" s="280"/>
      <c r="C188" s="280"/>
      <c r="D188" s="280"/>
      <c r="E188" s="280"/>
      <c r="F188" s="280"/>
      <c r="G188" s="280"/>
      <c r="H188" s="280"/>
      <c r="I188" s="280"/>
      <c r="J188" s="280"/>
      <c r="K188" s="280"/>
      <c r="L188" s="280"/>
      <c r="M188" s="280"/>
      <c r="N188" s="280"/>
      <c r="O188" s="280"/>
      <c r="P188" s="280"/>
      <c r="Q188" s="280"/>
      <c r="R188" s="280"/>
      <c r="S188" s="280"/>
      <c r="T188" s="280"/>
      <c r="U188" s="280"/>
      <c r="V188" s="280"/>
      <c r="W188" s="280"/>
      <c r="X188" s="280"/>
      <c r="Y188" s="50"/>
      <c r="Z188" s="50"/>
      <c r="AA188" s="50"/>
      <c r="AB188" s="50"/>
      <c r="AC188" s="15"/>
      <c r="AD188" s="2"/>
      <c r="AE188" s="2"/>
      <c r="AF188" s="2"/>
      <c r="AG188" s="23"/>
      <c r="AH188" s="23"/>
      <c r="AI188" s="22"/>
      <c r="AJ188" s="23"/>
      <c r="AK188" s="23"/>
    </row>
    <row r="189" customFormat="false" ht="12.75" hidden="false" customHeight="false" outlineLevel="0" collapsed="false">
      <c r="A189" s="227"/>
      <c r="B189" s="228"/>
      <c r="C189" s="281"/>
      <c r="D189" s="281"/>
      <c r="E189" s="281"/>
      <c r="F189" s="281"/>
      <c r="G189" s="282" t="s">
        <v>418</v>
      </c>
      <c r="H189" s="282"/>
      <c r="I189" s="282" t="s">
        <v>419</v>
      </c>
      <c r="J189" s="283" t="s">
        <v>420</v>
      </c>
      <c r="K189" s="284"/>
      <c r="L189" s="285"/>
      <c r="M189" s="285"/>
      <c r="N189" s="285"/>
      <c r="O189" s="285"/>
      <c r="P189" s="285"/>
      <c r="Q189" s="286"/>
      <c r="R189" s="287"/>
      <c r="S189" s="287"/>
      <c r="T189" s="281"/>
      <c r="U189" s="281"/>
      <c r="V189" s="281"/>
      <c r="W189" s="281"/>
      <c r="X189" s="288"/>
      <c r="Y189" s="262"/>
      <c r="Z189" s="262"/>
      <c r="AA189" s="262"/>
      <c r="AB189" s="262"/>
      <c r="AC189" s="2"/>
      <c r="AD189" s="2"/>
      <c r="AE189" s="2"/>
      <c r="AF189" s="2"/>
      <c r="AG189" s="23"/>
      <c r="AH189" s="23"/>
      <c r="AI189" s="22"/>
      <c r="AJ189" s="23"/>
      <c r="AK189" s="23"/>
    </row>
    <row r="190" customFormat="false" ht="12.75" hidden="false" customHeight="true" outlineLevel="0" collapsed="false">
      <c r="A190" s="289" t="s">
        <v>421</v>
      </c>
      <c r="B190" s="289"/>
      <c r="C190" s="289"/>
      <c r="D190" s="289"/>
      <c r="E190" s="289"/>
      <c r="F190" s="289"/>
      <c r="G190" s="290" t="s">
        <v>422</v>
      </c>
      <c r="H190" s="291"/>
      <c r="I190" s="292" t="s">
        <v>423</v>
      </c>
      <c r="J190" s="293" t="n">
        <v>0.03</v>
      </c>
      <c r="K190" s="53"/>
      <c r="L190" s="53"/>
      <c r="M190" s="53"/>
      <c r="N190" s="53"/>
      <c r="O190" s="53"/>
      <c r="P190" s="53"/>
      <c r="Q190" s="53"/>
      <c r="R190" s="53"/>
      <c r="S190" s="53"/>
      <c r="T190" s="294" t="s">
        <v>424</v>
      </c>
      <c r="U190" s="294"/>
      <c r="V190" s="294"/>
      <c r="W190" s="294"/>
      <c r="X190" s="244"/>
      <c r="Y190" s="53"/>
      <c r="Z190" s="53"/>
      <c r="AA190" s="53"/>
      <c r="AB190" s="53"/>
      <c r="AC190" s="2"/>
      <c r="AD190" s="2"/>
      <c r="AE190" s="2"/>
      <c r="AF190" s="2"/>
      <c r="AG190" s="23"/>
      <c r="AH190" s="23"/>
      <c r="AI190" s="22"/>
      <c r="AJ190" s="23"/>
      <c r="AK190" s="23"/>
    </row>
    <row r="191" customFormat="false" ht="12.75" hidden="false" customHeight="false" outlineLevel="0" collapsed="false">
      <c r="A191" s="289"/>
      <c r="B191" s="289"/>
      <c r="C191" s="289"/>
      <c r="D191" s="289"/>
      <c r="E191" s="289"/>
      <c r="F191" s="289"/>
      <c r="G191" s="295" t="s">
        <v>425</v>
      </c>
      <c r="H191" s="296"/>
      <c r="I191" s="297" t="s">
        <v>426</v>
      </c>
      <c r="J191" s="298" t="n">
        <v>0.008</v>
      </c>
      <c r="K191" s="264"/>
      <c r="L191" s="265"/>
      <c r="M191" s="265"/>
      <c r="N191" s="265"/>
      <c r="O191" s="265"/>
      <c r="P191" s="265"/>
      <c r="Q191" s="266"/>
      <c r="R191" s="44"/>
      <c r="S191" s="44"/>
      <c r="T191" s="299"/>
      <c r="U191" s="299"/>
      <c r="V191" s="299"/>
      <c r="W191" s="299"/>
      <c r="X191" s="267"/>
      <c r="Y191" s="262"/>
      <c r="Z191" s="262"/>
      <c r="AA191" s="262"/>
      <c r="AB191" s="262"/>
      <c r="AC191" s="2"/>
      <c r="AD191" s="2"/>
      <c r="AE191" s="2"/>
      <c r="AF191" s="2"/>
      <c r="AG191" s="23"/>
      <c r="AH191" s="23"/>
      <c r="AI191" s="22"/>
      <c r="AJ191" s="23"/>
      <c r="AK191" s="23"/>
    </row>
    <row r="192" customFormat="false" ht="14.25" hidden="false" customHeight="true" outlineLevel="0" collapsed="false">
      <c r="A192" s="300"/>
      <c r="B192" s="301"/>
      <c r="C192" s="302"/>
      <c r="D192" s="302"/>
      <c r="E192" s="302"/>
      <c r="F192" s="302"/>
      <c r="G192" s="295" t="s">
        <v>427</v>
      </c>
      <c r="H192" s="296"/>
      <c r="I192" s="297" t="s">
        <v>428</v>
      </c>
      <c r="J192" s="298" t="n">
        <v>0.0097</v>
      </c>
      <c r="K192" s="264"/>
      <c r="L192" s="265"/>
      <c r="M192" s="265"/>
      <c r="N192" s="265"/>
      <c r="O192" s="265"/>
      <c r="P192" s="265"/>
      <c r="Q192" s="266"/>
      <c r="R192" s="44"/>
      <c r="S192" s="44"/>
      <c r="T192" s="303" t="s">
        <v>429</v>
      </c>
      <c r="U192" s="303"/>
      <c r="V192" s="303"/>
      <c r="W192" s="303"/>
      <c r="X192" s="267"/>
      <c r="Y192" s="262"/>
      <c r="Z192" s="262"/>
      <c r="AA192" s="262"/>
      <c r="AB192" s="262"/>
      <c r="AC192" s="2"/>
      <c r="AD192" s="2"/>
      <c r="AE192" s="2"/>
      <c r="AF192" s="2"/>
      <c r="AG192" s="23"/>
      <c r="AH192" s="23"/>
      <c r="AI192" s="22"/>
      <c r="AJ192" s="23"/>
      <c r="AK192" s="23"/>
    </row>
    <row r="193" customFormat="false" ht="14.25" hidden="false" customHeight="true" outlineLevel="0" collapsed="false">
      <c r="A193" s="304"/>
      <c r="B193" s="305"/>
      <c r="C193" s="306"/>
      <c r="D193" s="306"/>
      <c r="E193" s="306"/>
      <c r="F193" s="262"/>
      <c r="G193" s="307"/>
      <c r="H193" s="308"/>
      <c r="I193" s="308"/>
      <c r="J193" s="309"/>
      <c r="K193" s="310" t="s">
        <v>430</v>
      </c>
      <c r="L193" s="262"/>
      <c r="M193" s="262"/>
      <c r="N193" s="262"/>
      <c r="O193" s="262"/>
      <c r="P193" s="262"/>
      <c r="Q193" s="262"/>
      <c r="R193" s="262"/>
      <c r="S193" s="262"/>
      <c r="T193" s="303"/>
      <c r="U193" s="303"/>
      <c r="V193" s="303"/>
      <c r="W193" s="303"/>
      <c r="X193" s="311" t="n">
        <v>-1</v>
      </c>
      <c r="Y193" s="312"/>
      <c r="Z193" s="312"/>
      <c r="AA193" s="312"/>
      <c r="AB193" s="312"/>
      <c r="AC193" s="2"/>
      <c r="AD193" s="2"/>
      <c r="AE193" s="2"/>
      <c r="AF193" s="2"/>
      <c r="AG193" s="23"/>
      <c r="AH193" s="23"/>
      <c r="AI193" s="22"/>
      <c r="AJ193" s="23"/>
      <c r="AK193" s="23"/>
    </row>
    <row r="194" customFormat="false" ht="14.25" hidden="false" customHeight="false" outlineLevel="0" collapsed="false">
      <c r="A194" s="304"/>
      <c r="B194" s="305"/>
      <c r="C194" s="306"/>
      <c r="D194" s="306"/>
      <c r="E194" s="306"/>
      <c r="F194" s="262"/>
      <c r="G194" s="313" t="s">
        <v>431</v>
      </c>
      <c r="H194" s="314"/>
      <c r="I194" s="315" t="s">
        <v>432</v>
      </c>
      <c r="J194" s="316" t="n">
        <v>0.0059</v>
      </c>
      <c r="K194" s="310"/>
      <c r="L194" s="265"/>
      <c r="M194" s="265"/>
      <c r="N194" s="265"/>
      <c r="O194" s="265"/>
      <c r="P194" s="265"/>
      <c r="Q194" s="266"/>
      <c r="R194" s="44"/>
      <c r="S194" s="44"/>
      <c r="T194" s="317" t="s">
        <v>433</v>
      </c>
      <c r="U194" s="317"/>
      <c r="V194" s="317"/>
      <c r="W194" s="317"/>
      <c r="X194" s="311"/>
      <c r="Y194" s="312"/>
      <c r="Z194" s="312"/>
      <c r="AA194" s="312"/>
      <c r="AB194" s="312"/>
      <c r="AC194" s="2"/>
      <c r="AD194" s="2"/>
      <c r="AE194" s="2"/>
      <c r="AF194" s="2"/>
      <c r="AG194" s="23"/>
      <c r="AH194" s="23"/>
      <c r="AI194" s="22"/>
      <c r="AJ194" s="23"/>
      <c r="AK194" s="23"/>
    </row>
    <row r="195" customFormat="false" ht="14.25" hidden="false" customHeight="false" outlineLevel="0" collapsed="false">
      <c r="A195" s="318"/>
      <c r="B195" s="318"/>
      <c r="C195" s="318"/>
      <c r="D195" s="318"/>
      <c r="E195" s="318"/>
      <c r="F195" s="318"/>
      <c r="G195" s="295"/>
      <c r="H195" s="53"/>
      <c r="I195" s="319"/>
      <c r="J195" s="298"/>
      <c r="K195" s="262"/>
      <c r="L195" s="262"/>
      <c r="M195" s="262"/>
      <c r="N195" s="262"/>
      <c r="O195" s="262"/>
      <c r="P195" s="262"/>
      <c r="Q195" s="262"/>
      <c r="R195" s="262"/>
      <c r="S195" s="262"/>
      <c r="T195" s="317"/>
      <c r="U195" s="317"/>
      <c r="V195" s="317"/>
      <c r="W195" s="317"/>
      <c r="X195" s="267"/>
      <c r="Y195" s="262"/>
      <c r="Z195" s="262"/>
      <c r="AA195" s="262"/>
      <c r="AB195" s="262"/>
      <c r="AC195" s="2"/>
      <c r="AD195" s="2"/>
      <c r="AE195" s="2"/>
      <c r="AF195" s="2"/>
      <c r="AG195" s="23"/>
      <c r="AH195" s="320" t="n">
        <f aca="false">1-0.21807</f>
        <v>0.78193</v>
      </c>
      <c r="AI195" s="22"/>
      <c r="AJ195" s="23"/>
      <c r="AK195" s="23"/>
    </row>
    <row r="196" customFormat="false" ht="14.25" hidden="false" customHeight="false" outlineLevel="0" collapsed="false">
      <c r="A196" s="38"/>
      <c r="B196" s="39"/>
      <c r="C196" s="321" t="s">
        <v>434</v>
      </c>
      <c r="D196" s="306"/>
      <c r="E196" s="306"/>
      <c r="F196" s="53"/>
      <c r="G196" s="313" t="s">
        <v>435</v>
      </c>
      <c r="H196" s="314"/>
      <c r="I196" s="315" t="s">
        <v>436</v>
      </c>
      <c r="J196" s="316" t="n">
        <v>0.0616</v>
      </c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322"/>
      <c r="V196" s="53"/>
      <c r="W196" s="53"/>
      <c r="X196" s="244"/>
      <c r="Y196" s="53"/>
      <c r="Z196" s="53"/>
      <c r="AA196" s="53"/>
      <c r="AB196" s="53"/>
      <c r="AC196" s="2"/>
      <c r="AD196" s="2"/>
      <c r="AE196" s="2"/>
      <c r="AF196" s="2"/>
      <c r="AG196" s="23"/>
      <c r="AH196" s="23"/>
      <c r="AI196" s="22"/>
      <c r="AJ196" s="23"/>
      <c r="AK196" s="23"/>
    </row>
    <row r="197" customFormat="false" ht="14.25" hidden="false" customHeight="true" outlineLevel="0" collapsed="false">
      <c r="A197" s="38"/>
      <c r="B197" s="39"/>
      <c r="C197" s="323" t="s">
        <v>437</v>
      </c>
      <c r="D197" s="306"/>
      <c r="E197" s="306"/>
      <c r="F197" s="262"/>
      <c r="G197" s="324"/>
      <c r="H197" s="15"/>
      <c r="I197" s="15"/>
      <c r="J197" s="325"/>
      <c r="K197" s="264"/>
      <c r="L197" s="265"/>
      <c r="M197" s="265"/>
      <c r="N197" s="265"/>
      <c r="O197" s="265"/>
      <c r="P197" s="265"/>
      <c r="Q197" s="266"/>
      <c r="R197" s="44"/>
      <c r="S197" s="44"/>
      <c r="T197" s="303" t="s">
        <v>438</v>
      </c>
      <c r="U197" s="303"/>
      <c r="V197" s="303"/>
      <c r="W197" s="303"/>
      <c r="X197" s="267"/>
      <c r="Y197" s="262"/>
      <c r="Z197" s="262"/>
      <c r="AA197" s="262"/>
      <c r="AB197" s="262"/>
      <c r="AC197" s="2"/>
      <c r="AD197" s="2"/>
      <c r="AE197" s="2"/>
      <c r="AF197" s="2"/>
      <c r="AG197" s="23"/>
      <c r="AH197" s="23"/>
      <c r="AI197" s="22"/>
      <c r="AJ197" s="23"/>
      <c r="AK197" s="23"/>
    </row>
    <row r="198" customFormat="false" ht="14.25" hidden="false" customHeight="false" outlineLevel="0" collapsed="false">
      <c r="A198" s="38"/>
      <c r="B198" s="39"/>
      <c r="C198" s="323" t="s">
        <v>439</v>
      </c>
      <c r="D198" s="306"/>
      <c r="E198" s="306"/>
      <c r="F198" s="53"/>
      <c r="G198" s="290" t="s">
        <v>440</v>
      </c>
      <c r="H198" s="291"/>
      <c r="I198" s="292" t="s">
        <v>441</v>
      </c>
      <c r="J198" s="293" t="n">
        <v>0.0065</v>
      </c>
      <c r="K198" s="310" t="s">
        <v>430</v>
      </c>
      <c r="L198" s="262"/>
      <c r="M198" s="262"/>
      <c r="N198" s="262"/>
      <c r="O198" s="262"/>
      <c r="P198" s="262"/>
      <c r="Q198" s="262"/>
      <c r="R198" s="262"/>
      <c r="S198" s="262"/>
      <c r="T198" s="303"/>
      <c r="U198" s="303"/>
      <c r="V198" s="303"/>
      <c r="W198" s="303"/>
      <c r="X198" s="311" t="n">
        <v>-1</v>
      </c>
      <c r="Y198" s="312"/>
      <c r="Z198" s="312"/>
      <c r="AA198" s="312"/>
      <c r="AB198" s="312"/>
      <c r="AC198" s="2"/>
      <c r="AD198" s="2"/>
      <c r="AE198" s="2"/>
      <c r="AF198" s="2"/>
      <c r="AG198" s="23"/>
      <c r="AH198" s="326" t="n">
        <f aca="false">1+J202</f>
        <v>1.2180735177877</v>
      </c>
      <c r="AI198" s="22"/>
      <c r="AJ198" s="23"/>
      <c r="AK198" s="23"/>
    </row>
    <row r="199" customFormat="false" ht="14.25" hidden="false" customHeight="true" outlineLevel="0" collapsed="false">
      <c r="A199" s="38"/>
      <c r="B199" s="39"/>
      <c r="C199" s="323" t="s">
        <v>442</v>
      </c>
      <c r="D199" s="306"/>
      <c r="E199" s="306"/>
      <c r="F199" s="262"/>
      <c r="G199" s="295" t="s">
        <v>443</v>
      </c>
      <c r="H199" s="296"/>
      <c r="I199" s="297" t="s">
        <v>441</v>
      </c>
      <c r="J199" s="298" t="n">
        <v>0.03</v>
      </c>
      <c r="K199" s="310"/>
      <c r="L199" s="265"/>
      <c r="M199" s="265"/>
      <c r="N199" s="265"/>
      <c r="O199" s="265"/>
      <c r="P199" s="265"/>
      <c r="Q199" s="266"/>
      <c r="R199" s="44"/>
      <c r="S199" s="44"/>
      <c r="T199" s="317" t="s">
        <v>444</v>
      </c>
      <c r="U199" s="317"/>
      <c r="V199" s="317"/>
      <c r="W199" s="317"/>
      <c r="X199" s="311"/>
      <c r="Y199" s="312"/>
      <c r="Z199" s="312"/>
      <c r="AA199" s="312"/>
      <c r="AB199" s="312"/>
      <c r="AC199" s="2"/>
      <c r="AD199" s="2"/>
      <c r="AE199" s="2"/>
      <c r="AF199" s="2"/>
      <c r="AG199" s="23"/>
      <c r="AH199" s="23"/>
      <c r="AI199" s="22"/>
      <c r="AJ199" s="23"/>
      <c r="AK199" s="23"/>
    </row>
    <row r="200" customFormat="false" ht="12.75" hidden="false" customHeight="true" outlineLevel="0" collapsed="false">
      <c r="A200" s="38"/>
      <c r="B200" s="39"/>
      <c r="C200" s="323" t="s">
        <v>445</v>
      </c>
      <c r="D200" s="262"/>
      <c r="E200" s="262"/>
      <c r="F200" s="53"/>
      <c r="G200" s="295" t="s">
        <v>446</v>
      </c>
      <c r="H200" s="296"/>
      <c r="I200" s="297" t="s">
        <v>441</v>
      </c>
      <c r="J200" s="298" t="n">
        <v>0.02</v>
      </c>
      <c r="K200" s="262"/>
      <c r="L200" s="262"/>
      <c r="M200" s="262"/>
      <c r="N200" s="262"/>
      <c r="O200" s="262"/>
      <c r="P200" s="262"/>
      <c r="Q200" s="262"/>
      <c r="R200" s="262"/>
      <c r="S200" s="262"/>
      <c r="T200" s="317"/>
      <c r="U200" s="317"/>
      <c r="V200" s="317"/>
      <c r="W200" s="317"/>
      <c r="X200" s="267"/>
      <c r="Y200" s="262"/>
      <c r="Z200" s="262"/>
      <c r="AA200" s="262"/>
      <c r="AB200" s="262"/>
      <c r="AG200" s="22"/>
      <c r="AH200" s="23"/>
      <c r="AI200" s="22"/>
      <c r="AJ200" s="23"/>
      <c r="AK200" s="23"/>
    </row>
    <row r="201" customFormat="false" ht="12.75" hidden="false" customHeight="false" outlineLevel="0" collapsed="false">
      <c r="A201" s="38"/>
      <c r="B201" s="39"/>
      <c r="C201" s="323" t="s">
        <v>447</v>
      </c>
      <c r="D201" s="262"/>
      <c r="E201" s="262"/>
      <c r="F201" s="262"/>
      <c r="G201" s="295" t="s">
        <v>448</v>
      </c>
      <c r="H201" s="296"/>
      <c r="I201" s="297" t="s">
        <v>441</v>
      </c>
      <c r="J201" s="327" t="n">
        <v>0.025</v>
      </c>
      <c r="K201" s="262"/>
      <c r="L201" s="262"/>
      <c r="M201" s="262"/>
      <c r="N201" s="262"/>
      <c r="O201" s="262"/>
      <c r="P201" s="262"/>
      <c r="Q201" s="262"/>
      <c r="R201" s="262"/>
      <c r="S201" s="262"/>
      <c r="T201" s="263"/>
      <c r="U201" s="263"/>
      <c r="V201" s="263"/>
      <c r="W201" s="263"/>
      <c r="X201" s="267"/>
      <c r="Y201" s="262"/>
      <c r="Z201" s="262"/>
      <c r="AA201" s="262"/>
      <c r="AB201" s="262"/>
      <c r="AG201" s="22"/>
      <c r="AH201" s="23"/>
      <c r="AI201" s="22"/>
      <c r="AJ201" s="23"/>
      <c r="AK201" s="23"/>
    </row>
    <row r="202" customFormat="false" ht="12.75" hidden="false" customHeight="false" outlineLevel="0" collapsed="false">
      <c r="A202" s="38"/>
      <c r="B202" s="39"/>
      <c r="C202" s="323" t="s">
        <v>449</v>
      </c>
      <c r="D202" s="53"/>
      <c r="E202" s="53"/>
      <c r="F202" s="53"/>
      <c r="G202" s="328" t="s">
        <v>450</v>
      </c>
      <c r="H202" s="328"/>
      <c r="I202" s="328"/>
      <c r="J202" s="329" t="n">
        <f aca="false">(((1+J190+J191+J192)*(1+J194)*(1+J196))/(1-J198-J199-J200-J201))-1</f>
        <v>0.218073517787698</v>
      </c>
      <c r="K202" s="330"/>
      <c r="L202" s="330"/>
      <c r="M202" s="330"/>
      <c r="N202" s="330"/>
      <c r="O202" s="330"/>
      <c r="P202" s="330"/>
      <c r="Q202" s="330"/>
      <c r="R202" s="330"/>
      <c r="S202" s="330"/>
      <c r="T202" s="330"/>
      <c r="U202" s="330"/>
      <c r="V202" s="330"/>
      <c r="W202" s="330"/>
      <c r="X202" s="244"/>
      <c r="Y202" s="53"/>
      <c r="Z202" s="53"/>
      <c r="AA202" s="53"/>
      <c r="AB202" s="53"/>
      <c r="AG202" s="22"/>
      <c r="AH202" s="23"/>
      <c r="AI202" s="22"/>
      <c r="AJ202" s="23"/>
      <c r="AK202" s="23"/>
    </row>
    <row r="203" customFormat="false" ht="13.5" hidden="false" customHeight="false" outlineLevel="0" collapsed="false">
      <c r="A203" s="331"/>
      <c r="B203" s="332"/>
      <c r="C203" s="29" t="s">
        <v>451</v>
      </c>
      <c r="D203" s="30"/>
      <c r="E203" s="30"/>
      <c r="F203" s="30"/>
      <c r="G203" s="333" t="s">
        <v>452</v>
      </c>
      <c r="H203" s="333"/>
      <c r="I203" s="333"/>
      <c r="J203" s="334" t="n">
        <f aca="false">(((1+J190+J191+J192)*(1+J194)*(1+J196))/(1-J198-J199-J200))-1</f>
        <v>0.185798119860096</v>
      </c>
      <c r="K203" s="335"/>
      <c r="L203" s="335"/>
      <c r="M203" s="335"/>
      <c r="N203" s="335"/>
      <c r="O203" s="335"/>
      <c r="P203" s="335"/>
      <c r="Q203" s="335"/>
      <c r="R203" s="335"/>
      <c r="S203" s="335"/>
      <c r="T203" s="335"/>
      <c r="U203" s="335"/>
      <c r="V203" s="335"/>
      <c r="W203" s="335"/>
      <c r="X203" s="77"/>
      <c r="Y203" s="15"/>
      <c r="Z203" s="15"/>
      <c r="AA203" s="15"/>
      <c r="AB203" s="15"/>
      <c r="AG203" s="22"/>
      <c r="AH203" s="23"/>
      <c r="AI203" s="22"/>
      <c r="AJ203" s="23"/>
      <c r="AK203" s="23"/>
    </row>
    <row r="204" customFormat="false" ht="13.5" hidden="false" customHeight="true" outlineLevel="0" collapsed="false">
      <c r="A204" s="336" t="s">
        <v>453</v>
      </c>
      <c r="B204" s="336"/>
      <c r="C204" s="336"/>
      <c r="D204" s="336"/>
      <c r="E204" s="336"/>
      <c r="F204" s="336"/>
      <c r="G204" s="336"/>
      <c r="H204" s="336"/>
      <c r="I204" s="336"/>
      <c r="J204" s="336"/>
      <c r="K204" s="336"/>
      <c r="L204" s="336"/>
      <c r="M204" s="336"/>
      <c r="N204" s="336"/>
      <c r="O204" s="336"/>
      <c r="P204" s="336"/>
      <c r="Q204" s="336"/>
      <c r="R204" s="336"/>
      <c r="S204" s="336"/>
      <c r="T204" s="336"/>
      <c r="U204" s="336"/>
      <c r="V204" s="336"/>
      <c r="W204" s="336"/>
      <c r="X204" s="336"/>
      <c r="Y204" s="50"/>
      <c r="Z204" s="50"/>
      <c r="AA204" s="50"/>
      <c r="AB204" s="50"/>
      <c r="AC204" s="337"/>
      <c r="AD204" s="337"/>
      <c r="AE204" s="337"/>
      <c r="AF204" s="337"/>
      <c r="AG204" s="338"/>
      <c r="AH204" s="338"/>
      <c r="AI204" s="338"/>
      <c r="AJ204" s="338"/>
      <c r="AK204" s="23"/>
    </row>
    <row r="205" customFormat="false" ht="10.7" hidden="false" customHeight="true" outlineLevel="0" collapsed="false">
      <c r="A205" s="339" t="s">
        <v>44</v>
      </c>
      <c r="B205" s="339" t="s">
        <v>418</v>
      </c>
      <c r="C205" s="339"/>
      <c r="D205" s="339"/>
      <c r="E205" s="339"/>
      <c r="F205" s="339"/>
      <c r="G205" s="339"/>
      <c r="H205" s="339" t="s">
        <v>454</v>
      </c>
      <c r="I205" s="340" t="s">
        <v>455</v>
      </c>
      <c r="J205" s="340"/>
      <c r="K205" s="341" t="s">
        <v>456</v>
      </c>
      <c r="L205" s="341"/>
      <c r="M205" s="341"/>
      <c r="N205" s="341"/>
      <c r="O205" s="341"/>
      <c r="P205" s="341"/>
      <c r="Q205" s="341"/>
      <c r="R205" s="341"/>
      <c r="S205" s="341"/>
      <c r="T205" s="341"/>
      <c r="U205" s="340" t="s">
        <v>457</v>
      </c>
      <c r="V205" s="340"/>
      <c r="W205" s="340" t="s">
        <v>458</v>
      </c>
      <c r="X205" s="340"/>
      <c r="Y205" s="342"/>
      <c r="Z205" s="342"/>
      <c r="AA205" s="342"/>
      <c r="AB205" s="342"/>
      <c r="AC205" s="343"/>
      <c r="AD205" s="343"/>
      <c r="AE205" s="343"/>
      <c r="AF205" s="343"/>
      <c r="AG205" s="342"/>
      <c r="AH205" s="342"/>
      <c r="AI205" s="342"/>
      <c r="AJ205" s="342"/>
      <c r="AK205" s="23"/>
    </row>
    <row r="206" customFormat="false" ht="10.7" hidden="false" customHeight="true" outlineLevel="0" collapsed="false">
      <c r="A206" s="339"/>
      <c r="B206" s="339"/>
      <c r="C206" s="339"/>
      <c r="D206" s="339"/>
      <c r="E206" s="339"/>
      <c r="F206" s="339"/>
      <c r="G206" s="339"/>
      <c r="H206" s="339"/>
      <c r="I206" s="344" t="s">
        <v>459</v>
      </c>
      <c r="J206" s="345" t="s">
        <v>460</v>
      </c>
      <c r="K206" s="344" t="s">
        <v>459</v>
      </c>
      <c r="L206" s="346"/>
      <c r="M206" s="346"/>
      <c r="N206" s="346"/>
      <c r="O206" s="346"/>
      <c r="P206" s="346"/>
      <c r="Q206" s="346"/>
      <c r="R206" s="346"/>
      <c r="S206" s="346"/>
      <c r="T206" s="345" t="s">
        <v>460</v>
      </c>
      <c r="U206" s="344" t="s">
        <v>459</v>
      </c>
      <c r="V206" s="345" t="s">
        <v>460</v>
      </c>
      <c r="W206" s="344" t="s">
        <v>459</v>
      </c>
      <c r="X206" s="347" t="s">
        <v>460</v>
      </c>
      <c r="Y206" s="342"/>
      <c r="Z206" s="342"/>
      <c r="AA206" s="342"/>
      <c r="AB206" s="342"/>
      <c r="AC206" s="342"/>
      <c r="AD206" s="342"/>
      <c r="AE206" s="342"/>
      <c r="AF206" s="342"/>
      <c r="AG206" s="342"/>
      <c r="AH206" s="342"/>
      <c r="AI206" s="21"/>
      <c r="AJ206" s="342"/>
      <c r="AK206" s="23"/>
    </row>
    <row r="207" customFormat="false" ht="10.7" hidden="false" customHeight="true" outlineLevel="0" collapsed="false">
      <c r="A207" s="348" t="s">
        <v>461</v>
      </c>
      <c r="B207" s="349" t="str">
        <f aca="false">B26</f>
        <v>SERVIÇOS INICIAIS</v>
      </c>
      <c r="C207" s="349"/>
      <c r="D207" s="349"/>
      <c r="E207" s="349"/>
      <c r="F207" s="349"/>
      <c r="G207" s="349"/>
      <c r="H207" s="350" t="n">
        <f aca="false">X26</f>
        <v>2319.51</v>
      </c>
      <c r="I207" s="351" t="n">
        <v>1</v>
      </c>
      <c r="J207" s="352" t="n">
        <f aca="false">I207*H207</f>
        <v>2319.51</v>
      </c>
      <c r="K207" s="351"/>
      <c r="L207" s="353"/>
      <c r="M207" s="353"/>
      <c r="N207" s="353"/>
      <c r="O207" s="353"/>
      <c r="P207" s="353"/>
      <c r="Q207" s="353"/>
      <c r="R207" s="353"/>
      <c r="S207" s="353"/>
      <c r="T207" s="354" t="n">
        <f aca="false">K207*H207</f>
        <v>0</v>
      </c>
      <c r="U207" s="351"/>
      <c r="V207" s="354" t="n">
        <f aca="false">U207*H207</f>
        <v>0</v>
      </c>
      <c r="W207" s="355"/>
      <c r="X207" s="356" t="n">
        <f aca="false">W207*H207</f>
        <v>0</v>
      </c>
      <c r="Y207" s="357"/>
      <c r="Z207" s="357"/>
      <c r="AA207" s="357"/>
      <c r="AB207" s="357"/>
      <c r="AC207" s="358"/>
      <c r="AD207" s="358"/>
      <c r="AE207" s="358"/>
      <c r="AF207" s="358"/>
      <c r="AG207" s="359"/>
      <c r="AH207" s="359"/>
      <c r="AI207" s="360"/>
      <c r="AJ207" s="359"/>
      <c r="AK207" s="23"/>
    </row>
    <row r="208" customFormat="false" ht="12.75" hidden="false" customHeight="true" outlineLevel="0" collapsed="false">
      <c r="A208" s="361" t="s">
        <v>462</v>
      </c>
      <c r="B208" s="362" t="str">
        <f aca="false">B29</f>
        <v>PAVIMENTAÇÃO</v>
      </c>
      <c r="C208" s="362"/>
      <c r="D208" s="362"/>
      <c r="E208" s="362"/>
      <c r="F208" s="362"/>
      <c r="G208" s="362"/>
      <c r="H208" s="363" t="n">
        <f aca="false">X29</f>
        <v>59970.68</v>
      </c>
      <c r="I208" s="364"/>
      <c r="J208" s="365" t="n">
        <f aca="false">I208*H208</f>
        <v>0</v>
      </c>
      <c r="K208" s="364" t="n">
        <v>0.75</v>
      </c>
      <c r="L208" s="366"/>
      <c r="M208" s="366"/>
      <c r="N208" s="366"/>
      <c r="O208" s="366"/>
      <c r="P208" s="366"/>
      <c r="Q208" s="366"/>
      <c r="R208" s="366"/>
      <c r="S208" s="366"/>
      <c r="T208" s="367" t="n">
        <f aca="false">K208*H208</f>
        <v>44978.01</v>
      </c>
      <c r="U208" s="364" t="n">
        <v>0.25</v>
      </c>
      <c r="V208" s="367" t="n">
        <f aca="false">U208*H208</f>
        <v>14992.67</v>
      </c>
      <c r="W208" s="368"/>
      <c r="X208" s="369" t="n">
        <f aca="false">W208*H208</f>
        <v>0</v>
      </c>
      <c r="Y208" s="357"/>
      <c r="Z208" s="357"/>
      <c r="AA208" s="357"/>
      <c r="AB208" s="357"/>
      <c r="AC208" s="358"/>
      <c r="AD208" s="358"/>
      <c r="AE208" s="358"/>
      <c r="AF208" s="358"/>
      <c r="AG208" s="359"/>
      <c r="AH208" s="359"/>
      <c r="AI208" s="360"/>
      <c r="AJ208" s="359"/>
      <c r="AK208" s="23"/>
    </row>
    <row r="209" customFormat="false" ht="12.75" hidden="false" customHeight="false" outlineLevel="0" collapsed="false">
      <c r="A209" s="361" t="s">
        <v>463</v>
      </c>
      <c r="B209" s="370" t="s">
        <v>106</v>
      </c>
      <c r="C209" s="370"/>
      <c r="D209" s="370"/>
      <c r="E209" s="370"/>
      <c r="F209" s="370"/>
      <c r="G209" s="370"/>
      <c r="H209" s="363" t="n">
        <f aca="false">X40</f>
        <v>16608.08</v>
      </c>
      <c r="I209" s="364"/>
      <c r="J209" s="365" t="n">
        <f aca="false">I209*H209</f>
        <v>0</v>
      </c>
      <c r="K209" s="364" t="n">
        <v>0.75</v>
      </c>
      <c r="L209" s="366"/>
      <c r="M209" s="366"/>
      <c r="N209" s="366"/>
      <c r="O209" s="366"/>
      <c r="P209" s="366"/>
      <c r="Q209" s="366"/>
      <c r="R209" s="366"/>
      <c r="S209" s="366"/>
      <c r="T209" s="367" t="n">
        <f aca="false">K209*H209</f>
        <v>12456.06</v>
      </c>
      <c r="U209" s="364" t="n">
        <v>0.25</v>
      </c>
      <c r="V209" s="367" t="n">
        <f aca="false">U209*H209</f>
        <v>4152.02</v>
      </c>
      <c r="W209" s="368"/>
      <c r="X209" s="369" t="n">
        <f aca="false">W209*H209</f>
        <v>0</v>
      </c>
      <c r="Y209" s="357"/>
      <c r="Z209" s="357"/>
      <c r="AA209" s="357"/>
      <c r="AB209" s="357"/>
      <c r="AC209" s="358"/>
      <c r="AD209" s="358"/>
      <c r="AE209" s="358"/>
      <c r="AF209" s="358"/>
      <c r="AG209" s="359"/>
      <c r="AH209" s="359"/>
      <c r="AI209" s="360"/>
      <c r="AJ209" s="359"/>
      <c r="AK209" s="23"/>
    </row>
    <row r="210" customFormat="false" ht="10.7" hidden="false" customHeight="true" outlineLevel="0" collapsed="false">
      <c r="A210" s="361" t="s">
        <v>464</v>
      </c>
      <c r="B210" s="371" t="str">
        <f aca="false">B50</f>
        <v>MODALIDADES ESPORTIVAS</v>
      </c>
      <c r="C210" s="371"/>
      <c r="D210" s="371"/>
      <c r="E210" s="371"/>
      <c r="F210" s="371"/>
      <c r="G210" s="371"/>
      <c r="H210" s="372" t="n">
        <f aca="false">X50</f>
        <v>279464.66</v>
      </c>
      <c r="I210" s="373"/>
      <c r="J210" s="365" t="n">
        <f aca="false">I210*H210</f>
        <v>0</v>
      </c>
      <c r="K210" s="364"/>
      <c r="L210" s="366"/>
      <c r="M210" s="366"/>
      <c r="N210" s="366"/>
      <c r="O210" s="366"/>
      <c r="P210" s="366"/>
      <c r="Q210" s="366"/>
      <c r="R210" s="366"/>
      <c r="S210" s="366"/>
      <c r="T210" s="367" t="n">
        <f aca="false">K210*H210</f>
        <v>0</v>
      </c>
      <c r="U210" s="364" t="n">
        <v>0.5</v>
      </c>
      <c r="V210" s="367" t="n">
        <f aca="false">U210*H210</f>
        <v>139732.33</v>
      </c>
      <c r="W210" s="368" t="n">
        <v>0.5</v>
      </c>
      <c r="X210" s="369" t="n">
        <f aca="false">W210*H210</f>
        <v>139732.33</v>
      </c>
      <c r="Y210" s="357"/>
      <c r="Z210" s="357"/>
      <c r="AA210" s="357"/>
      <c r="AB210" s="357"/>
      <c r="AC210" s="358"/>
      <c r="AD210" s="374" t="n">
        <f aca="false">SUM(H207:H217)</f>
        <v>487003.76</v>
      </c>
      <c r="AE210" s="358"/>
      <c r="AF210" s="358"/>
      <c r="AG210" s="359"/>
      <c r="AH210" s="359"/>
      <c r="AI210" s="360"/>
      <c r="AJ210" s="359"/>
      <c r="AK210" s="23"/>
    </row>
    <row r="211" customFormat="false" ht="12.75" hidden="false" customHeight="true" outlineLevel="0" collapsed="false">
      <c r="A211" s="361" t="s">
        <v>465</v>
      </c>
      <c r="B211" s="375" t="s">
        <v>167</v>
      </c>
      <c r="C211" s="375"/>
      <c r="D211" s="375"/>
      <c r="E211" s="375"/>
      <c r="F211" s="375"/>
      <c r="G211" s="375"/>
      <c r="H211" s="363" t="n">
        <f aca="false">X72</f>
        <v>12525.12</v>
      </c>
      <c r="I211" s="364"/>
      <c r="J211" s="365" t="n">
        <f aca="false">I211*H211</f>
        <v>0</v>
      </c>
      <c r="K211" s="364"/>
      <c r="L211" s="366"/>
      <c r="M211" s="366"/>
      <c r="N211" s="366"/>
      <c r="O211" s="366"/>
      <c r="P211" s="366"/>
      <c r="Q211" s="366"/>
      <c r="R211" s="366"/>
      <c r="S211" s="366"/>
      <c r="T211" s="367" t="n">
        <f aca="false">K211*H211</f>
        <v>0</v>
      </c>
      <c r="U211" s="364"/>
      <c r="V211" s="367" t="n">
        <f aca="false">U211*H211</f>
        <v>0</v>
      </c>
      <c r="W211" s="368" t="n">
        <v>1</v>
      </c>
      <c r="X211" s="369" t="n">
        <f aca="false">W211*H211</f>
        <v>12525.12</v>
      </c>
      <c r="Y211" s="357"/>
      <c r="Z211" s="357"/>
      <c r="AA211" s="357"/>
      <c r="AB211" s="357"/>
      <c r="AC211" s="358"/>
      <c r="AD211" s="358"/>
      <c r="AE211" s="358"/>
      <c r="AF211" s="358"/>
      <c r="AG211" s="359"/>
      <c r="AH211" s="359"/>
      <c r="AI211" s="360"/>
      <c r="AJ211" s="359"/>
      <c r="AK211" s="23"/>
    </row>
    <row r="212" customFormat="false" ht="12.75" hidden="false" customHeight="true" outlineLevel="0" collapsed="false">
      <c r="A212" s="361" t="s">
        <v>466</v>
      </c>
      <c r="B212" s="375" t="s">
        <v>174</v>
      </c>
      <c r="C212" s="375"/>
      <c r="D212" s="375"/>
      <c r="E212" s="375"/>
      <c r="F212" s="375"/>
      <c r="G212" s="375"/>
      <c r="H212" s="363" t="n">
        <f aca="false">X76</f>
        <v>3924.16</v>
      </c>
      <c r="I212" s="364"/>
      <c r="J212" s="365" t="n">
        <f aca="false">I212*H212</f>
        <v>0</v>
      </c>
      <c r="K212" s="364"/>
      <c r="L212" s="366"/>
      <c r="M212" s="366"/>
      <c r="N212" s="366"/>
      <c r="O212" s="366"/>
      <c r="P212" s="366"/>
      <c r="Q212" s="366"/>
      <c r="R212" s="366"/>
      <c r="S212" s="366"/>
      <c r="T212" s="367" t="n">
        <f aca="false">K212*H212</f>
        <v>0</v>
      </c>
      <c r="U212" s="364"/>
      <c r="V212" s="367" t="n">
        <f aca="false">U212*H212</f>
        <v>0</v>
      </c>
      <c r="W212" s="368" t="n">
        <v>1</v>
      </c>
      <c r="X212" s="369" t="n">
        <f aca="false">W212*H212</f>
        <v>3924.16</v>
      </c>
      <c r="Y212" s="357"/>
      <c r="Z212" s="357"/>
      <c r="AA212" s="357"/>
      <c r="AB212" s="357"/>
      <c r="AC212" s="358"/>
      <c r="AD212" s="358"/>
      <c r="AE212" s="358"/>
      <c r="AF212" s="358"/>
      <c r="AG212" s="359"/>
      <c r="AH212" s="359"/>
      <c r="AI212" s="360"/>
      <c r="AJ212" s="359"/>
      <c r="AK212" s="23"/>
    </row>
    <row r="213" customFormat="false" ht="10.7" hidden="false" customHeight="true" outlineLevel="0" collapsed="false">
      <c r="A213" s="361" t="s">
        <v>467</v>
      </c>
      <c r="B213" s="376" t="s">
        <v>190</v>
      </c>
      <c r="C213" s="376"/>
      <c r="D213" s="376"/>
      <c r="E213" s="376"/>
      <c r="F213" s="376"/>
      <c r="G213" s="376"/>
      <c r="H213" s="372" t="n">
        <f aca="false">X83</f>
        <v>54882.48</v>
      </c>
      <c r="I213" s="364" t="n">
        <v>0.5</v>
      </c>
      <c r="J213" s="365" t="n">
        <f aca="false">I213*H213</f>
        <v>27441.24</v>
      </c>
      <c r="K213" s="364" t="n">
        <v>0.5</v>
      </c>
      <c r="L213" s="366"/>
      <c r="M213" s="366"/>
      <c r="N213" s="366"/>
      <c r="O213" s="366"/>
      <c r="P213" s="366"/>
      <c r="Q213" s="366"/>
      <c r="R213" s="366"/>
      <c r="S213" s="366"/>
      <c r="T213" s="367" t="n">
        <f aca="false">K213*H213</f>
        <v>27441.24</v>
      </c>
      <c r="U213" s="364"/>
      <c r="V213" s="367" t="n">
        <f aca="false">U213*H213</f>
        <v>0</v>
      </c>
      <c r="W213" s="368"/>
      <c r="X213" s="369" t="n">
        <f aca="false">W213*H213</f>
        <v>0</v>
      </c>
      <c r="Y213" s="357"/>
      <c r="Z213" s="357"/>
      <c r="AA213" s="357"/>
      <c r="AB213" s="357"/>
      <c r="AC213" s="358"/>
      <c r="AD213" s="358"/>
      <c r="AE213" s="358"/>
      <c r="AF213" s="358"/>
      <c r="AG213" s="359"/>
      <c r="AH213" s="359"/>
      <c r="AI213" s="360"/>
      <c r="AJ213" s="359"/>
      <c r="AK213" s="23"/>
    </row>
    <row r="214" customFormat="false" ht="10.7" hidden="false" customHeight="true" outlineLevel="0" collapsed="false">
      <c r="A214" s="361" t="s">
        <v>468</v>
      </c>
      <c r="B214" s="376" t="s">
        <v>260</v>
      </c>
      <c r="C214" s="376"/>
      <c r="D214" s="376"/>
      <c r="E214" s="376"/>
      <c r="F214" s="376"/>
      <c r="G214" s="376"/>
      <c r="H214" s="372" t="n">
        <f aca="false">X110</f>
        <v>12161.86</v>
      </c>
      <c r="I214" s="364"/>
      <c r="J214" s="365" t="n">
        <f aca="false">I214*H214</f>
        <v>0</v>
      </c>
      <c r="K214" s="364"/>
      <c r="L214" s="366"/>
      <c r="M214" s="366"/>
      <c r="N214" s="366"/>
      <c r="O214" s="366"/>
      <c r="P214" s="366"/>
      <c r="Q214" s="366"/>
      <c r="R214" s="366"/>
      <c r="S214" s="366"/>
      <c r="T214" s="367" t="n">
        <f aca="false">K214*H214</f>
        <v>0</v>
      </c>
      <c r="U214" s="364"/>
      <c r="V214" s="367" t="n">
        <f aca="false">U214*H214</f>
        <v>0</v>
      </c>
      <c r="W214" s="368" t="n">
        <v>1</v>
      </c>
      <c r="X214" s="369" t="n">
        <f aca="false">W214*H214</f>
        <v>12161.86</v>
      </c>
      <c r="Y214" s="357"/>
      <c r="Z214" s="357"/>
      <c r="AA214" s="357"/>
      <c r="AB214" s="357"/>
      <c r="AC214" s="358"/>
      <c r="AD214" s="358"/>
      <c r="AE214" s="358"/>
      <c r="AF214" s="358"/>
      <c r="AG214" s="359"/>
      <c r="AH214" s="359"/>
      <c r="AI214" s="360"/>
      <c r="AJ214" s="359"/>
      <c r="AK214" s="23"/>
    </row>
    <row r="215" customFormat="false" ht="10.7" hidden="false" customHeight="true" outlineLevel="0" collapsed="false">
      <c r="A215" s="361" t="s">
        <v>469</v>
      </c>
      <c r="B215" s="376" t="s">
        <v>324</v>
      </c>
      <c r="C215" s="376"/>
      <c r="D215" s="376"/>
      <c r="E215" s="376"/>
      <c r="F215" s="376"/>
      <c r="G215" s="376"/>
      <c r="H215" s="372" t="n">
        <f aca="false">X132</f>
        <v>36141.77</v>
      </c>
      <c r="I215" s="364"/>
      <c r="J215" s="365" t="n">
        <f aca="false">I215*H215</f>
        <v>0</v>
      </c>
      <c r="K215" s="364" t="n">
        <v>0.34</v>
      </c>
      <c r="L215" s="366"/>
      <c r="M215" s="366"/>
      <c r="N215" s="366"/>
      <c r="O215" s="366"/>
      <c r="P215" s="366"/>
      <c r="Q215" s="366"/>
      <c r="R215" s="366"/>
      <c r="S215" s="366"/>
      <c r="T215" s="367" t="n">
        <f aca="false">K215*H215</f>
        <v>12288.2018</v>
      </c>
      <c r="U215" s="364" t="n">
        <v>0.33</v>
      </c>
      <c r="V215" s="367" t="n">
        <f aca="false">U215*H215</f>
        <v>11926.7841</v>
      </c>
      <c r="W215" s="368" t="n">
        <v>0.33</v>
      </c>
      <c r="X215" s="369" t="n">
        <f aca="false">W215*H215</f>
        <v>11926.7841</v>
      </c>
      <c r="Y215" s="357"/>
      <c r="Z215" s="357"/>
      <c r="AA215" s="357"/>
      <c r="AB215" s="357"/>
      <c r="AC215" s="358"/>
      <c r="AD215" s="358"/>
      <c r="AE215" s="358"/>
      <c r="AF215" s="358"/>
      <c r="AG215" s="359"/>
      <c r="AH215" s="359"/>
      <c r="AI215" s="360"/>
      <c r="AJ215" s="359"/>
      <c r="AK215" s="23"/>
    </row>
    <row r="216" customFormat="false" ht="10.7" hidden="false" customHeight="true" outlineLevel="0" collapsed="false">
      <c r="A216" s="361" t="s">
        <v>470</v>
      </c>
      <c r="B216" s="377" t="s">
        <v>355</v>
      </c>
      <c r="C216" s="378"/>
      <c r="D216" s="378"/>
      <c r="E216" s="378"/>
      <c r="F216" s="378"/>
      <c r="G216" s="379"/>
      <c r="H216" s="372" t="n">
        <f aca="false">X141</f>
        <v>8071.82</v>
      </c>
      <c r="I216" s="380"/>
      <c r="J216" s="365" t="n">
        <f aca="false">I216*H216</f>
        <v>0</v>
      </c>
      <c r="K216" s="364"/>
      <c r="L216" s="366"/>
      <c r="M216" s="366"/>
      <c r="N216" s="366"/>
      <c r="O216" s="366"/>
      <c r="P216" s="366"/>
      <c r="Q216" s="366"/>
      <c r="R216" s="366"/>
      <c r="S216" s="366"/>
      <c r="T216" s="367" t="n">
        <f aca="false">K216*H216</f>
        <v>0</v>
      </c>
      <c r="U216" s="380" t="n">
        <v>0.3</v>
      </c>
      <c r="V216" s="367" t="n">
        <f aca="false">U216*H216</f>
        <v>2421.546</v>
      </c>
      <c r="W216" s="381" t="n">
        <v>0.7</v>
      </c>
      <c r="X216" s="369" t="n">
        <f aca="false">W216*H216</f>
        <v>5650.274</v>
      </c>
      <c r="Y216" s="357"/>
      <c r="Z216" s="357"/>
      <c r="AA216" s="357"/>
      <c r="AB216" s="357"/>
      <c r="AC216" s="358"/>
      <c r="AD216" s="358"/>
      <c r="AE216" s="358"/>
      <c r="AF216" s="358"/>
      <c r="AG216" s="359"/>
      <c r="AH216" s="359"/>
      <c r="AI216" s="360"/>
      <c r="AJ216" s="359"/>
      <c r="AK216" s="23"/>
    </row>
    <row r="217" customFormat="false" ht="10.7" hidden="false" customHeight="true" outlineLevel="0" collapsed="false">
      <c r="A217" s="382" t="s">
        <v>471</v>
      </c>
      <c r="B217" s="383" t="s">
        <v>395</v>
      </c>
      <c r="C217" s="383"/>
      <c r="D217" s="383"/>
      <c r="E217" s="383"/>
      <c r="F217" s="383"/>
      <c r="G217" s="383"/>
      <c r="H217" s="384" t="n">
        <f aca="false">X155</f>
        <v>933.62</v>
      </c>
      <c r="I217" s="385"/>
      <c r="J217" s="386" t="n">
        <f aca="false">I217*H217</f>
        <v>0</v>
      </c>
      <c r="K217" s="385"/>
      <c r="L217" s="387"/>
      <c r="M217" s="387"/>
      <c r="N217" s="387"/>
      <c r="O217" s="387"/>
      <c r="P217" s="387"/>
      <c r="Q217" s="387"/>
      <c r="R217" s="387"/>
      <c r="S217" s="387"/>
      <c r="T217" s="388" t="n">
        <f aca="false">K217*H217</f>
        <v>0</v>
      </c>
      <c r="U217" s="385"/>
      <c r="V217" s="388" t="n">
        <f aca="false">U217*H217</f>
        <v>0</v>
      </c>
      <c r="W217" s="389" t="n">
        <v>1</v>
      </c>
      <c r="X217" s="390" t="n">
        <f aca="false">W217*H217</f>
        <v>933.62</v>
      </c>
      <c r="Y217" s="357"/>
      <c r="Z217" s="357"/>
      <c r="AA217" s="357"/>
      <c r="AB217" s="357"/>
      <c r="AC217" s="358"/>
      <c r="AD217" s="358"/>
      <c r="AE217" s="358"/>
      <c r="AF217" s="358"/>
      <c r="AG217" s="359"/>
      <c r="AH217" s="359"/>
      <c r="AI217" s="360"/>
      <c r="AJ217" s="359"/>
      <c r="AK217" s="23"/>
    </row>
    <row r="218" customFormat="false" ht="10.7" hidden="false" customHeight="true" outlineLevel="0" collapsed="false">
      <c r="A218" s="391"/>
      <c r="B218" s="392"/>
      <c r="C218" s="392"/>
      <c r="D218" s="392"/>
      <c r="E218" s="393"/>
      <c r="F218" s="393"/>
      <c r="G218" s="394" t="s">
        <v>472</v>
      </c>
      <c r="H218" s="395" t="n">
        <v>1</v>
      </c>
      <c r="I218" s="373"/>
      <c r="J218" s="396"/>
      <c r="K218" s="397"/>
      <c r="L218" s="398"/>
      <c r="M218" s="398"/>
      <c r="N218" s="398"/>
      <c r="O218" s="398"/>
      <c r="P218" s="398"/>
      <c r="Q218" s="398"/>
      <c r="R218" s="398"/>
      <c r="S218" s="399"/>
      <c r="T218" s="396"/>
      <c r="U218" s="397"/>
      <c r="V218" s="396"/>
      <c r="W218" s="397"/>
      <c r="X218" s="396"/>
      <c r="Y218" s="400"/>
      <c r="Z218" s="400"/>
      <c r="AA218" s="400"/>
      <c r="AB218" s="400"/>
      <c r="AC218" s="401"/>
      <c r="AD218" s="401"/>
      <c r="AE218" s="401"/>
      <c r="AF218" s="401"/>
      <c r="AG218" s="402"/>
      <c r="AH218" s="401"/>
      <c r="AI218" s="403"/>
      <c r="AJ218" s="404"/>
      <c r="AK218" s="23"/>
    </row>
    <row r="219" customFormat="false" ht="10.7" hidden="false" customHeight="true" outlineLevel="0" collapsed="false">
      <c r="A219" s="391"/>
      <c r="B219" s="392"/>
      <c r="C219" s="392"/>
      <c r="D219" s="392"/>
      <c r="E219" s="405"/>
      <c r="F219" s="394" t="s">
        <v>473</v>
      </c>
      <c r="G219" s="394"/>
      <c r="H219" s="406" t="n">
        <f aca="false">SUM(H207:H217)</f>
        <v>487003.76</v>
      </c>
      <c r="I219" s="407" t="n">
        <f aca="false">SUM(J207:J217)</f>
        <v>29760.75</v>
      </c>
      <c r="J219" s="407"/>
      <c r="K219" s="407" t="n">
        <f aca="false">SUM(T207:T217)</f>
        <v>97163.5118</v>
      </c>
      <c r="L219" s="407"/>
      <c r="M219" s="407"/>
      <c r="N219" s="407"/>
      <c r="O219" s="407"/>
      <c r="P219" s="407"/>
      <c r="Q219" s="407"/>
      <c r="R219" s="407"/>
      <c r="S219" s="407"/>
      <c r="T219" s="407"/>
      <c r="U219" s="407" t="n">
        <f aca="false">SUM(V207:V217)</f>
        <v>173225.3501</v>
      </c>
      <c r="V219" s="407"/>
      <c r="W219" s="407" t="n">
        <f aca="false">SUM(X207:X217)</f>
        <v>186854.1481</v>
      </c>
      <c r="X219" s="407"/>
      <c r="Y219" s="408"/>
      <c r="Z219" s="408"/>
      <c r="AA219" s="408"/>
      <c r="AB219" s="408"/>
      <c r="AC219" s="409"/>
      <c r="AD219" s="409"/>
      <c r="AE219" s="409"/>
      <c r="AF219" s="409"/>
      <c r="AG219" s="410"/>
      <c r="AH219" s="410"/>
      <c r="AI219" s="410"/>
      <c r="AJ219" s="410"/>
      <c r="AK219" s="23"/>
    </row>
    <row r="220" customFormat="false" ht="10.7" hidden="false" customHeight="true" outlineLevel="0" collapsed="false">
      <c r="A220" s="411"/>
      <c r="B220" s="392"/>
      <c r="C220" s="392"/>
      <c r="D220" s="392"/>
      <c r="E220" s="412"/>
      <c r="F220" s="413" t="s">
        <v>474</v>
      </c>
      <c r="G220" s="413"/>
      <c r="H220" s="414" t="n">
        <f aca="false">SUM(I219+K219+U219+W219)</f>
        <v>487003.76</v>
      </c>
      <c r="I220" s="415" t="n">
        <f aca="false">SUM(J207:J217)</f>
        <v>29760.75</v>
      </c>
      <c r="J220" s="415"/>
      <c r="K220" s="415" t="n">
        <f aca="false">K219+I219</f>
        <v>126924.2618</v>
      </c>
      <c r="L220" s="415"/>
      <c r="M220" s="415"/>
      <c r="N220" s="415"/>
      <c r="O220" s="415"/>
      <c r="P220" s="415"/>
      <c r="Q220" s="415"/>
      <c r="R220" s="415"/>
      <c r="S220" s="415"/>
      <c r="T220" s="415"/>
      <c r="U220" s="415" t="n">
        <f aca="false">U219+K219+I219</f>
        <v>300149.6119</v>
      </c>
      <c r="V220" s="415"/>
      <c r="W220" s="415" t="n">
        <f aca="false">W219+U219+K219+I219</f>
        <v>487003.76</v>
      </c>
      <c r="X220" s="415"/>
      <c r="Y220" s="408"/>
      <c r="Z220" s="408"/>
      <c r="AA220" s="408"/>
      <c r="AB220" s="408"/>
      <c r="AC220" s="409"/>
      <c r="AD220" s="409"/>
      <c r="AE220" s="409"/>
      <c r="AF220" s="409"/>
      <c r="AG220" s="410"/>
      <c r="AH220" s="410"/>
      <c r="AI220" s="410"/>
      <c r="AJ220" s="410"/>
      <c r="AK220" s="23"/>
    </row>
    <row r="221" customFormat="false" ht="10.7" hidden="false" customHeight="true" outlineLevel="0" collapsed="false">
      <c r="A221" s="416"/>
      <c r="B221" s="416"/>
      <c r="C221" s="416"/>
      <c r="D221" s="416"/>
      <c r="E221" s="416"/>
      <c r="F221" s="416"/>
      <c r="G221" s="416"/>
      <c r="H221" s="416"/>
      <c r="I221" s="416"/>
      <c r="J221" s="416"/>
      <c r="K221" s="416"/>
      <c r="L221" s="416"/>
      <c r="M221" s="416"/>
      <c r="N221" s="416"/>
      <c r="O221" s="416"/>
      <c r="P221" s="416"/>
      <c r="Q221" s="416"/>
      <c r="R221" s="416"/>
      <c r="S221" s="416"/>
      <c r="T221" s="416"/>
      <c r="U221" s="416"/>
      <c r="V221" s="416"/>
      <c r="W221" s="416"/>
      <c r="X221" s="416"/>
      <c r="Y221" s="416"/>
      <c r="Z221" s="416"/>
      <c r="AA221" s="416"/>
      <c r="AB221" s="416"/>
      <c r="AC221" s="409"/>
      <c r="AD221" s="409"/>
      <c r="AE221" s="409"/>
      <c r="AF221" s="409"/>
      <c r="AG221" s="410"/>
      <c r="AH221" s="410"/>
      <c r="AI221" s="417"/>
      <c r="AJ221" s="410"/>
    </row>
    <row r="222" customFormat="false" ht="10.7" hidden="false" customHeight="true" outlineLevel="0" collapsed="false">
      <c r="A222" s="418" t="s">
        <v>475</v>
      </c>
      <c r="B222" s="418"/>
      <c r="C222" s="418"/>
      <c r="D222" s="418"/>
      <c r="E222" s="418"/>
      <c r="F222" s="418"/>
      <c r="G222" s="418"/>
      <c r="H222" s="418"/>
      <c r="I222" s="418"/>
      <c r="J222" s="418"/>
      <c r="K222" s="418"/>
      <c r="L222" s="418"/>
      <c r="M222" s="418"/>
      <c r="N222" s="418"/>
      <c r="O222" s="418"/>
      <c r="P222" s="418"/>
      <c r="Q222" s="418"/>
      <c r="R222" s="418"/>
      <c r="S222" s="418"/>
      <c r="T222" s="418"/>
      <c r="U222" s="418"/>
      <c r="V222" s="418"/>
      <c r="W222" s="418"/>
      <c r="X222" s="418"/>
      <c r="Y222" s="419"/>
      <c r="Z222" s="419"/>
      <c r="AA222" s="419"/>
      <c r="AB222" s="419"/>
      <c r="AC222" s="409"/>
      <c r="AD222" s="409"/>
      <c r="AE222" s="409"/>
      <c r="AF222" s="409"/>
      <c r="AG222" s="410"/>
      <c r="AH222" s="410"/>
      <c r="AI222" s="417"/>
      <c r="AJ222" s="410"/>
    </row>
    <row r="223" customFormat="false" ht="10.7" hidden="false" customHeight="true" outlineLevel="0" collapsed="false">
      <c r="A223" s="420" t="s">
        <v>44</v>
      </c>
      <c r="B223" s="421" t="s">
        <v>418</v>
      </c>
      <c r="C223" s="421"/>
      <c r="D223" s="421"/>
      <c r="E223" s="421"/>
      <c r="F223" s="421"/>
      <c r="G223" s="421"/>
      <c r="H223" s="422" t="s">
        <v>454</v>
      </c>
      <c r="I223" s="423" t="s">
        <v>476</v>
      </c>
      <c r="J223" s="423"/>
      <c r="K223" s="424" t="s">
        <v>477</v>
      </c>
      <c r="L223" s="424"/>
      <c r="M223" s="424"/>
      <c r="N223" s="424"/>
      <c r="O223" s="424"/>
      <c r="P223" s="424"/>
      <c r="Q223" s="424"/>
      <c r="R223" s="424"/>
      <c r="S223" s="424"/>
      <c r="T223" s="424"/>
      <c r="U223" s="424" t="s">
        <v>478</v>
      </c>
      <c r="V223" s="424"/>
      <c r="W223" s="424" t="s">
        <v>479</v>
      </c>
      <c r="X223" s="425" t="s">
        <v>480</v>
      </c>
      <c r="Y223" s="426"/>
      <c r="Z223" s="426"/>
      <c r="AA223" s="426"/>
      <c r="AB223" s="426"/>
      <c r="AC223" s="409"/>
      <c r="AD223" s="409"/>
      <c r="AE223" s="409"/>
      <c r="AF223" s="409"/>
      <c r="AG223" s="410"/>
      <c r="AH223" s="410"/>
      <c r="AI223" s="417"/>
      <c r="AJ223" s="410"/>
    </row>
    <row r="224" customFormat="false" ht="10.7" hidden="false" customHeight="true" outlineLevel="0" collapsed="false">
      <c r="A224" s="420"/>
      <c r="B224" s="421"/>
      <c r="C224" s="421"/>
      <c r="D224" s="421"/>
      <c r="E224" s="421"/>
      <c r="F224" s="421"/>
      <c r="G224" s="421"/>
      <c r="H224" s="422"/>
      <c r="I224" s="427" t="s">
        <v>481</v>
      </c>
      <c r="J224" s="428" t="s">
        <v>420</v>
      </c>
      <c r="K224" s="428" t="s">
        <v>481</v>
      </c>
      <c r="L224" s="428" t="s">
        <v>420</v>
      </c>
      <c r="M224" s="429"/>
      <c r="N224" s="429"/>
      <c r="O224" s="429"/>
      <c r="P224" s="429"/>
      <c r="Q224" s="429"/>
      <c r="R224" s="429"/>
      <c r="S224" s="429"/>
      <c r="T224" s="428" t="s">
        <v>420</v>
      </c>
      <c r="U224" s="428" t="s">
        <v>481</v>
      </c>
      <c r="V224" s="428" t="s">
        <v>420</v>
      </c>
      <c r="W224" s="428" t="s">
        <v>482</v>
      </c>
      <c r="X224" s="430" t="s">
        <v>483</v>
      </c>
      <c r="Y224" s="426"/>
      <c r="Z224" s="426"/>
      <c r="AA224" s="426"/>
      <c r="AB224" s="426"/>
      <c r="AC224" s="409"/>
      <c r="AD224" s="409"/>
      <c r="AE224" s="409"/>
      <c r="AF224" s="409"/>
      <c r="AG224" s="410"/>
      <c r="AH224" s="410"/>
      <c r="AI224" s="417"/>
      <c r="AJ224" s="410"/>
    </row>
    <row r="225" customFormat="false" ht="10.7" hidden="false" customHeight="true" outlineLevel="0" collapsed="false">
      <c r="A225" s="431" t="s">
        <v>461</v>
      </c>
      <c r="B225" s="432" t="s">
        <v>61</v>
      </c>
      <c r="C225" s="433"/>
      <c r="D225" s="433"/>
      <c r="E225" s="433"/>
      <c r="F225" s="433"/>
      <c r="G225" s="433"/>
      <c r="H225" s="434" t="n">
        <f aca="false">H207</f>
        <v>2319.51</v>
      </c>
      <c r="I225" s="435" t="n">
        <f aca="false">J225*H225</f>
        <v>2319.51</v>
      </c>
      <c r="J225" s="436" t="n">
        <v>1</v>
      </c>
      <c r="K225" s="437" t="n">
        <f aca="false">T225*H225</f>
        <v>0</v>
      </c>
      <c r="L225" s="438"/>
      <c r="M225" s="438"/>
      <c r="N225" s="438"/>
      <c r="O225" s="438"/>
      <c r="P225" s="438"/>
      <c r="Q225" s="438"/>
      <c r="R225" s="438"/>
      <c r="S225" s="438"/>
      <c r="T225" s="439" t="n">
        <v>0</v>
      </c>
      <c r="U225" s="437" t="n">
        <f aca="false">V225*H225</f>
        <v>0</v>
      </c>
      <c r="V225" s="439" t="n">
        <v>0</v>
      </c>
      <c r="W225" s="440" t="s">
        <v>484</v>
      </c>
      <c r="X225" s="441" t="s">
        <v>485</v>
      </c>
      <c r="Y225" s="426"/>
      <c r="Z225" s="426"/>
      <c r="AA225" s="426"/>
      <c r="AB225" s="426"/>
      <c r="AC225" s="409"/>
      <c r="AD225" s="409"/>
      <c r="AE225" s="409"/>
      <c r="AF225" s="409"/>
      <c r="AG225" s="410"/>
      <c r="AH225" s="410"/>
      <c r="AI225" s="417"/>
      <c r="AJ225" s="410"/>
    </row>
    <row r="226" customFormat="false" ht="10.7" hidden="false" customHeight="true" outlineLevel="0" collapsed="false">
      <c r="A226" s="442" t="s">
        <v>462</v>
      </c>
      <c r="B226" s="443" t="s">
        <v>74</v>
      </c>
      <c r="C226" s="416"/>
      <c r="D226" s="416"/>
      <c r="E226" s="416"/>
      <c r="F226" s="416"/>
      <c r="G226" s="416"/>
      <c r="H226" s="444" t="n">
        <f aca="false">H208</f>
        <v>59970.68</v>
      </c>
      <c r="I226" s="445" t="n">
        <f aca="false">J226*H226</f>
        <v>59970.68</v>
      </c>
      <c r="J226" s="446" t="n">
        <v>1</v>
      </c>
      <c r="K226" s="447" t="n">
        <f aca="false">T226*H226</f>
        <v>0</v>
      </c>
      <c r="L226" s="448"/>
      <c r="M226" s="448"/>
      <c r="N226" s="448"/>
      <c r="O226" s="448"/>
      <c r="P226" s="448"/>
      <c r="Q226" s="448"/>
      <c r="R226" s="448"/>
      <c r="S226" s="448"/>
      <c r="T226" s="449" t="n">
        <v>0</v>
      </c>
      <c r="U226" s="447" t="n">
        <f aca="false">V226*H226</f>
        <v>0</v>
      </c>
      <c r="V226" s="449" t="n">
        <v>0</v>
      </c>
      <c r="W226" s="450" t="s">
        <v>486</v>
      </c>
      <c r="X226" s="451" t="s">
        <v>485</v>
      </c>
      <c r="Y226" s="426"/>
      <c r="Z226" s="426"/>
      <c r="AA226" s="426"/>
      <c r="AB226" s="426"/>
      <c r="AC226" s="409"/>
      <c r="AD226" s="409"/>
      <c r="AE226" s="409"/>
      <c r="AF226" s="409"/>
      <c r="AG226" s="410"/>
      <c r="AH226" s="410"/>
      <c r="AI226" s="417"/>
      <c r="AJ226" s="410"/>
    </row>
    <row r="227" customFormat="false" ht="10.7" hidden="false" customHeight="true" outlineLevel="0" collapsed="false">
      <c r="A227" s="442" t="s">
        <v>463</v>
      </c>
      <c r="B227" s="443" t="s">
        <v>106</v>
      </c>
      <c r="C227" s="416"/>
      <c r="D227" s="416"/>
      <c r="E227" s="416"/>
      <c r="F227" s="416"/>
      <c r="G227" s="416"/>
      <c r="H227" s="444" t="n">
        <f aca="false">H209</f>
        <v>16608.08</v>
      </c>
      <c r="I227" s="445" t="n">
        <f aca="false">J227*H227</f>
        <v>16608.08</v>
      </c>
      <c r="J227" s="446" t="n">
        <v>1</v>
      </c>
      <c r="K227" s="447" t="n">
        <f aca="false">T227*H227</f>
        <v>0</v>
      </c>
      <c r="L227" s="448"/>
      <c r="M227" s="448"/>
      <c r="N227" s="448"/>
      <c r="O227" s="448"/>
      <c r="P227" s="448"/>
      <c r="Q227" s="448"/>
      <c r="R227" s="448"/>
      <c r="S227" s="448"/>
      <c r="T227" s="449" t="n">
        <v>0</v>
      </c>
      <c r="U227" s="447" t="n">
        <f aca="false">V227*H227</f>
        <v>0</v>
      </c>
      <c r="V227" s="449" t="n">
        <v>0</v>
      </c>
      <c r="W227" s="450" t="s">
        <v>486</v>
      </c>
      <c r="X227" s="451" t="s">
        <v>485</v>
      </c>
      <c r="Y227" s="426"/>
      <c r="Z227" s="426"/>
      <c r="AA227" s="426"/>
      <c r="AB227" s="426"/>
      <c r="AC227" s="409"/>
      <c r="AD227" s="409"/>
      <c r="AE227" s="409"/>
      <c r="AF227" s="409"/>
      <c r="AG227" s="410"/>
      <c r="AH227" s="410"/>
      <c r="AI227" s="417"/>
      <c r="AJ227" s="410"/>
    </row>
    <row r="228" customFormat="false" ht="10.7" hidden="false" customHeight="true" outlineLevel="0" collapsed="false">
      <c r="A228" s="442" t="s">
        <v>464</v>
      </c>
      <c r="B228" s="443" t="s">
        <v>116</v>
      </c>
      <c r="C228" s="416"/>
      <c r="D228" s="416"/>
      <c r="E228" s="416"/>
      <c r="F228" s="416"/>
      <c r="G228" s="416"/>
      <c r="H228" s="444" t="n">
        <f aca="false">H210</f>
        <v>279464.66</v>
      </c>
      <c r="I228" s="445" t="n">
        <f aca="false">J228*H228</f>
        <v>279464.66</v>
      </c>
      <c r="J228" s="446" t="n">
        <v>1</v>
      </c>
      <c r="K228" s="447" t="n">
        <f aca="false">T228*H228</f>
        <v>0</v>
      </c>
      <c r="L228" s="448"/>
      <c r="M228" s="448"/>
      <c r="N228" s="448"/>
      <c r="O228" s="448"/>
      <c r="P228" s="448"/>
      <c r="Q228" s="448"/>
      <c r="R228" s="448"/>
      <c r="S228" s="448"/>
      <c r="T228" s="449" t="n">
        <v>0</v>
      </c>
      <c r="U228" s="447" t="n">
        <f aca="false">V228*H228</f>
        <v>0</v>
      </c>
      <c r="V228" s="449" t="n">
        <v>0</v>
      </c>
      <c r="W228" s="450" t="s">
        <v>486</v>
      </c>
      <c r="X228" s="451" t="s">
        <v>485</v>
      </c>
      <c r="Y228" s="426"/>
      <c r="Z228" s="426"/>
      <c r="AA228" s="426"/>
      <c r="AB228" s="426"/>
      <c r="AC228" s="409"/>
      <c r="AD228" s="409"/>
      <c r="AE228" s="409"/>
      <c r="AF228" s="409"/>
      <c r="AG228" s="410"/>
      <c r="AH228" s="410"/>
      <c r="AI228" s="417"/>
      <c r="AJ228" s="410"/>
    </row>
    <row r="229" customFormat="false" ht="10.7" hidden="false" customHeight="true" outlineLevel="0" collapsed="false">
      <c r="A229" s="442" t="s">
        <v>465</v>
      </c>
      <c r="B229" s="443" t="s">
        <v>167</v>
      </c>
      <c r="C229" s="416"/>
      <c r="D229" s="416"/>
      <c r="E229" s="416"/>
      <c r="F229" s="416"/>
      <c r="G229" s="416"/>
      <c r="H229" s="444" t="n">
        <f aca="false">H211</f>
        <v>12525.12</v>
      </c>
      <c r="I229" s="445" t="n">
        <f aca="false">J229*H229</f>
        <v>12525.12</v>
      </c>
      <c r="J229" s="446" t="n">
        <v>1</v>
      </c>
      <c r="K229" s="447" t="n">
        <f aca="false">T229*H229</f>
        <v>0</v>
      </c>
      <c r="L229" s="448"/>
      <c r="M229" s="448"/>
      <c r="N229" s="448"/>
      <c r="O229" s="448"/>
      <c r="P229" s="448"/>
      <c r="Q229" s="448"/>
      <c r="R229" s="448"/>
      <c r="S229" s="448"/>
      <c r="T229" s="449" t="n">
        <v>0</v>
      </c>
      <c r="U229" s="447" t="n">
        <f aca="false">V229*H229</f>
        <v>0</v>
      </c>
      <c r="V229" s="449" t="n">
        <v>0</v>
      </c>
      <c r="W229" s="450" t="s">
        <v>486</v>
      </c>
      <c r="X229" s="451" t="s">
        <v>485</v>
      </c>
      <c r="Y229" s="426"/>
      <c r="Z229" s="426"/>
      <c r="AA229" s="426"/>
      <c r="AB229" s="426"/>
      <c r="AC229" s="409"/>
      <c r="AD229" s="409"/>
      <c r="AE229" s="409"/>
      <c r="AF229" s="409"/>
      <c r="AG229" s="410"/>
      <c r="AH229" s="410"/>
      <c r="AI229" s="417"/>
      <c r="AJ229" s="410"/>
    </row>
    <row r="230" customFormat="false" ht="10.7" hidden="false" customHeight="true" outlineLevel="0" collapsed="false">
      <c r="A230" s="442" t="s">
        <v>466</v>
      </c>
      <c r="B230" s="443" t="s">
        <v>174</v>
      </c>
      <c r="C230" s="416"/>
      <c r="D230" s="416"/>
      <c r="E230" s="416"/>
      <c r="F230" s="416"/>
      <c r="G230" s="416"/>
      <c r="H230" s="444" t="n">
        <f aca="false">H212</f>
        <v>3924.16</v>
      </c>
      <c r="I230" s="445" t="n">
        <f aca="false">J230*H230</f>
        <v>3924.16</v>
      </c>
      <c r="J230" s="446" t="n">
        <v>1</v>
      </c>
      <c r="K230" s="447" t="n">
        <f aca="false">T230*H230</f>
        <v>0</v>
      </c>
      <c r="L230" s="448"/>
      <c r="M230" s="448"/>
      <c r="N230" s="448"/>
      <c r="O230" s="448"/>
      <c r="P230" s="448"/>
      <c r="Q230" s="448"/>
      <c r="R230" s="448"/>
      <c r="S230" s="448"/>
      <c r="T230" s="449" t="n">
        <v>0</v>
      </c>
      <c r="U230" s="447" t="n">
        <f aca="false">V230*H230</f>
        <v>0</v>
      </c>
      <c r="V230" s="449" t="n">
        <v>0</v>
      </c>
      <c r="W230" s="450" t="s">
        <v>486</v>
      </c>
      <c r="X230" s="451" t="s">
        <v>485</v>
      </c>
      <c r="Y230" s="426"/>
      <c r="Z230" s="426"/>
      <c r="AA230" s="426"/>
      <c r="AB230" s="426"/>
      <c r="AC230" s="409"/>
      <c r="AD230" s="409"/>
      <c r="AE230" s="409"/>
      <c r="AF230" s="409"/>
      <c r="AG230" s="410"/>
      <c r="AH230" s="410"/>
      <c r="AI230" s="417"/>
      <c r="AJ230" s="410"/>
    </row>
    <row r="231" customFormat="false" ht="10.7" hidden="false" customHeight="true" outlineLevel="0" collapsed="false">
      <c r="A231" s="442" t="s">
        <v>467</v>
      </c>
      <c r="B231" s="443" t="s">
        <v>190</v>
      </c>
      <c r="C231" s="416"/>
      <c r="D231" s="416"/>
      <c r="E231" s="416"/>
      <c r="F231" s="416"/>
      <c r="G231" s="416"/>
      <c r="H231" s="444" t="n">
        <f aca="false">H213</f>
        <v>54882.48</v>
      </c>
      <c r="I231" s="445" t="n">
        <f aca="false">J231*H231</f>
        <v>54882.48</v>
      </c>
      <c r="J231" s="446" t="n">
        <v>1</v>
      </c>
      <c r="K231" s="447" t="n">
        <f aca="false">T231*H231</f>
        <v>0</v>
      </c>
      <c r="L231" s="448"/>
      <c r="M231" s="448"/>
      <c r="N231" s="448"/>
      <c r="O231" s="448"/>
      <c r="P231" s="448"/>
      <c r="Q231" s="448"/>
      <c r="R231" s="448"/>
      <c r="S231" s="448"/>
      <c r="T231" s="449" t="n">
        <v>0</v>
      </c>
      <c r="U231" s="447" t="n">
        <f aca="false">V231*H231</f>
        <v>0</v>
      </c>
      <c r="V231" s="449" t="n">
        <v>0</v>
      </c>
      <c r="W231" s="450" t="s">
        <v>486</v>
      </c>
      <c r="X231" s="451" t="s">
        <v>485</v>
      </c>
      <c r="Y231" s="426"/>
      <c r="Z231" s="426"/>
      <c r="AA231" s="426"/>
      <c r="AB231" s="426"/>
      <c r="AC231" s="409"/>
      <c r="AD231" s="409"/>
      <c r="AE231" s="409"/>
      <c r="AF231" s="409"/>
      <c r="AG231" s="410"/>
      <c r="AH231" s="410"/>
      <c r="AI231" s="417"/>
      <c r="AJ231" s="410"/>
    </row>
    <row r="232" customFormat="false" ht="10.7" hidden="false" customHeight="true" outlineLevel="0" collapsed="false">
      <c r="A232" s="442" t="s">
        <v>468</v>
      </c>
      <c r="B232" s="443" t="s">
        <v>260</v>
      </c>
      <c r="C232" s="416"/>
      <c r="D232" s="416"/>
      <c r="E232" s="416"/>
      <c r="F232" s="416"/>
      <c r="G232" s="416"/>
      <c r="H232" s="444" t="n">
        <f aca="false">H214</f>
        <v>12161.86</v>
      </c>
      <c r="I232" s="445" t="n">
        <f aca="false">J232*H232</f>
        <v>12161.86</v>
      </c>
      <c r="J232" s="446" t="n">
        <v>1</v>
      </c>
      <c r="K232" s="447" t="n">
        <f aca="false">T232*H232</f>
        <v>0</v>
      </c>
      <c r="L232" s="448"/>
      <c r="M232" s="448"/>
      <c r="N232" s="448"/>
      <c r="O232" s="448"/>
      <c r="P232" s="448"/>
      <c r="Q232" s="448"/>
      <c r="R232" s="448"/>
      <c r="S232" s="448"/>
      <c r="T232" s="449" t="n">
        <v>0</v>
      </c>
      <c r="U232" s="447" t="n">
        <f aca="false">V232*H232</f>
        <v>0</v>
      </c>
      <c r="V232" s="449" t="n">
        <v>0</v>
      </c>
      <c r="W232" s="450" t="s">
        <v>486</v>
      </c>
      <c r="X232" s="451" t="s">
        <v>485</v>
      </c>
      <c r="Y232" s="426"/>
      <c r="Z232" s="426"/>
      <c r="AA232" s="426"/>
      <c r="AB232" s="426"/>
      <c r="AC232" s="409"/>
      <c r="AD232" s="409"/>
      <c r="AE232" s="409"/>
      <c r="AF232" s="409"/>
      <c r="AG232" s="410"/>
      <c r="AH232" s="410"/>
      <c r="AI232" s="417"/>
      <c r="AJ232" s="410"/>
    </row>
    <row r="233" customFormat="false" ht="10.7" hidden="false" customHeight="true" outlineLevel="0" collapsed="false">
      <c r="A233" s="442" t="s">
        <v>469</v>
      </c>
      <c r="B233" s="443" t="s">
        <v>324</v>
      </c>
      <c r="C233" s="416"/>
      <c r="D233" s="416"/>
      <c r="E233" s="416"/>
      <c r="F233" s="416"/>
      <c r="G233" s="416"/>
      <c r="H233" s="444" t="n">
        <f aca="false">H215</f>
        <v>36141.77</v>
      </c>
      <c r="I233" s="445" t="n">
        <f aca="false">J233*H233</f>
        <v>36141.77</v>
      </c>
      <c r="J233" s="446" t="n">
        <v>1</v>
      </c>
      <c r="K233" s="447" t="n">
        <f aca="false">T233*H233</f>
        <v>0</v>
      </c>
      <c r="L233" s="448"/>
      <c r="M233" s="448"/>
      <c r="N233" s="448"/>
      <c r="O233" s="448"/>
      <c r="P233" s="448"/>
      <c r="Q233" s="448"/>
      <c r="R233" s="448"/>
      <c r="S233" s="448"/>
      <c r="T233" s="449" t="n">
        <v>0</v>
      </c>
      <c r="U233" s="447" t="n">
        <f aca="false">V233*H233</f>
        <v>0</v>
      </c>
      <c r="V233" s="449" t="n">
        <v>0</v>
      </c>
      <c r="W233" s="450" t="s">
        <v>486</v>
      </c>
      <c r="X233" s="451" t="s">
        <v>485</v>
      </c>
      <c r="Y233" s="426"/>
      <c r="Z233" s="426"/>
      <c r="AA233" s="426"/>
      <c r="AB233" s="426"/>
      <c r="AC233" s="409"/>
      <c r="AD233" s="409"/>
      <c r="AE233" s="409"/>
      <c r="AF233" s="409"/>
      <c r="AG233" s="410"/>
      <c r="AH233" s="410"/>
      <c r="AI233" s="417"/>
      <c r="AJ233" s="410"/>
    </row>
    <row r="234" customFormat="false" ht="10.7" hidden="false" customHeight="true" outlineLevel="0" collapsed="false">
      <c r="A234" s="442" t="s">
        <v>470</v>
      </c>
      <c r="B234" s="443" t="s">
        <v>355</v>
      </c>
      <c r="C234" s="416"/>
      <c r="D234" s="416"/>
      <c r="E234" s="416"/>
      <c r="F234" s="416"/>
      <c r="G234" s="416"/>
      <c r="H234" s="444" t="n">
        <f aca="false">H216</f>
        <v>8071.82</v>
      </c>
      <c r="I234" s="445" t="n">
        <f aca="false">J234*H234</f>
        <v>8071.82</v>
      </c>
      <c r="J234" s="446" t="n">
        <v>1</v>
      </c>
      <c r="K234" s="447" t="n">
        <f aca="false">T234*H234</f>
        <v>0</v>
      </c>
      <c r="L234" s="448"/>
      <c r="M234" s="448"/>
      <c r="N234" s="448"/>
      <c r="O234" s="448"/>
      <c r="P234" s="448"/>
      <c r="Q234" s="448"/>
      <c r="R234" s="448"/>
      <c r="S234" s="448"/>
      <c r="T234" s="449" t="n">
        <v>0</v>
      </c>
      <c r="U234" s="447" t="n">
        <f aca="false">V234*H234</f>
        <v>0</v>
      </c>
      <c r="V234" s="449" t="n">
        <v>0</v>
      </c>
      <c r="W234" s="450" t="s">
        <v>486</v>
      </c>
      <c r="X234" s="451" t="s">
        <v>485</v>
      </c>
      <c r="Y234" s="426"/>
      <c r="Z234" s="426"/>
      <c r="AA234" s="426"/>
      <c r="AB234" s="426"/>
      <c r="AC234" s="409"/>
      <c r="AD234" s="409"/>
      <c r="AE234" s="409"/>
      <c r="AF234" s="409"/>
      <c r="AG234" s="410"/>
      <c r="AH234" s="410"/>
      <c r="AI234" s="417"/>
      <c r="AJ234" s="410"/>
    </row>
    <row r="235" customFormat="false" ht="10.7" hidden="false" customHeight="true" outlineLevel="0" collapsed="false">
      <c r="A235" s="452" t="s">
        <v>471</v>
      </c>
      <c r="B235" s="453" t="s">
        <v>395</v>
      </c>
      <c r="C235" s="454"/>
      <c r="D235" s="454"/>
      <c r="E235" s="454"/>
      <c r="F235" s="454"/>
      <c r="G235" s="454"/>
      <c r="H235" s="455" t="n">
        <f aca="false">H217</f>
        <v>933.62</v>
      </c>
      <c r="I235" s="456" t="n">
        <f aca="false">J235*H235</f>
        <v>933.62</v>
      </c>
      <c r="J235" s="457" t="n">
        <v>1</v>
      </c>
      <c r="K235" s="458" t="n">
        <f aca="false">T235*H235</f>
        <v>0</v>
      </c>
      <c r="L235" s="459"/>
      <c r="M235" s="459"/>
      <c r="N235" s="459"/>
      <c r="O235" s="459"/>
      <c r="P235" s="459"/>
      <c r="Q235" s="459"/>
      <c r="R235" s="459"/>
      <c r="S235" s="459"/>
      <c r="T235" s="460" t="n">
        <v>0</v>
      </c>
      <c r="U235" s="458" t="n">
        <f aca="false">V235*H235</f>
        <v>0</v>
      </c>
      <c r="V235" s="460" t="n">
        <v>0</v>
      </c>
      <c r="W235" s="461" t="s">
        <v>486</v>
      </c>
      <c r="X235" s="462" t="s">
        <v>485</v>
      </c>
      <c r="Y235" s="426"/>
      <c r="Z235" s="426"/>
      <c r="AA235" s="426"/>
      <c r="AB235" s="426"/>
      <c r="AC235" s="409"/>
      <c r="AD235" s="409"/>
      <c r="AE235" s="409"/>
      <c r="AF235" s="409"/>
      <c r="AG235" s="410"/>
      <c r="AH235" s="410"/>
      <c r="AI235" s="417"/>
      <c r="AJ235" s="410"/>
    </row>
    <row r="236" customFormat="false" ht="10.7" hidden="false" customHeight="true" outlineLevel="0" collapsed="false">
      <c r="A236" s="463" t="s">
        <v>487</v>
      </c>
      <c r="B236" s="463"/>
      <c r="C236" s="463"/>
      <c r="D236" s="463"/>
      <c r="E236" s="463"/>
      <c r="F236" s="463"/>
      <c r="G236" s="464" t="s">
        <v>472</v>
      </c>
      <c r="H236" s="465"/>
      <c r="I236" s="466"/>
      <c r="J236" s="467" t="n">
        <v>1</v>
      </c>
      <c r="K236" s="466"/>
      <c r="L236" s="466"/>
      <c r="M236" s="466"/>
      <c r="N236" s="466"/>
      <c r="O236" s="466"/>
      <c r="P236" s="466"/>
      <c r="Q236" s="466"/>
      <c r="R236" s="466"/>
      <c r="S236" s="466"/>
      <c r="T236" s="467" t="n">
        <v>0</v>
      </c>
      <c r="U236" s="466"/>
      <c r="V236" s="467" t="n">
        <v>0</v>
      </c>
      <c r="W236" s="466"/>
      <c r="X236" s="468"/>
      <c r="Y236" s="416"/>
      <c r="Z236" s="416"/>
      <c r="AA236" s="416"/>
      <c r="AB236" s="416"/>
      <c r="AC236" s="409"/>
      <c r="AD236" s="409"/>
      <c r="AE236" s="409"/>
      <c r="AF236" s="409"/>
      <c r="AG236" s="410"/>
      <c r="AH236" s="410"/>
      <c r="AI236" s="417"/>
      <c r="AJ236" s="410"/>
    </row>
    <row r="237" customFormat="false" ht="10.7" hidden="false" customHeight="true" outlineLevel="0" collapsed="false">
      <c r="A237" s="469" t="s">
        <v>488</v>
      </c>
      <c r="B237" s="469"/>
      <c r="C237" s="469"/>
      <c r="D237" s="469"/>
      <c r="E237" s="469"/>
      <c r="F237" s="469"/>
      <c r="G237" s="470" t="s">
        <v>489</v>
      </c>
      <c r="H237" s="471" t="n">
        <f aca="false">SUM(H225:H235)</f>
        <v>487003.76</v>
      </c>
      <c r="I237" s="472" t="n">
        <f aca="false">SUM(I225:I235)</f>
        <v>487003.76</v>
      </c>
      <c r="J237" s="459"/>
      <c r="K237" s="473" t="n">
        <f aca="false">SUM(K225:K235)</f>
        <v>0</v>
      </c>
      <c r="L237" s="459"/>
      <c r="M237" s="459"/>
      <c r="N237" s="459"/>
      <c r="O237" s="459"/>
      <c r="P237" s="459"/>
      <c r="Q237" s="459"/>
      <c r="R237" s="459"/>
      <c r="S237" s="459"/>
      <c r="T237" s="459"/>
      <c r="U237" s="473" t="n">
        <f aca="false">SUM(U225:U235)</f>
        <v>0</v>
      </c>
      <c r="V237" s="459"/>
      <c r="W237" s="459"/>
      <c r="X237" s="474"/>
      <c r="Y237" s="416"/>
      <c r="Z237" s="416"/>
      <c r="AA237" s="416"/>
      <c r="AB237" s="416"/>
      <c r="AC237" s="409"/>
      <c r="AD237" s="409"/>
      <c r="AE237" s="409"/>
      <c r="AF237" s="409"/>
      <c r="AG237" s="410"/>
      <c r="AH237" s="410"/>
      <c r="AI237" s="417"/>
      <c r="AJ237" s="410"/>
    </row>
    <row r="238" customFormat="false" ht="10.7" hidden="false" customHeight="true" outlineLevel="0" collapsed="false">
      <c r="A238" s="416"/>
      <c r="B238" s="416"/>
      <c r="C238" s="416"/>
      <c r="D238" s="416"/>
      <c r="E238" s="416"/>
      <c r="F238" s="416"/>
      <c r="G238" s="416"/>
      <c r="H238" s="416"/>
      <c r="I238" s="416"/>
      <c r="J238" s="416"/>
      <c r="K238" s="416"/>
      <c r="L238" s="416"/>
      <c r="M238" s="416"/>
      <c r="N238" s="416"/>
      <c r="O238" s="416"/>
      <c r="P238" s="416"/>
      <c r="Q238" s="416"/>
      <c r="R238" s="416"/>
      <c r="S238" s="416"/>
      <c r="T238" s="416"/>
      <c r="U238" s="416"/>
      <c r="V238" s="416"/>
      <c r="W238" s="416"/>
      <c r="X238" s="416"/>
      <c r="Y238" s="416"/>
      <c r="Z238" s="416"/>
      <c r="AA238" s="416"/>
      <c r="AB238" s="416"/>
      <c r="AC238" s="409"/>
      <c r="AD238" s="409"/>
      <c r="AE238" s="409"/>
      <c r="AF238" s="409"/>
      <c r="AG238" s="410"/>
      <c r="AH238" s="410"/>
      <c r="AI238" s="417"/>
      <c r="AJ238" s="410"/>
    </row>
    <row r="239" customFormat="false" ht="10.7" hidden="false" customHeight="true" outlineLevel="0" collapsed="false">
      <c r="A239" s="416"/>
      <c r="B239" s="416"/>
      <c r="C239" s="416"/>
      <c r="D239" s="416"/>
      <c r="E239" s="416"/>
      <c r="F239" s="416"/>
      <c r="G239" s="416"/>
      <c r="H239" s="416"/>
      <c r="I239" s="416"/>
      <c r="J239" s="416"/>
      <c r="K239" s="416"/>
      <c r="L239" s="416"/>
      <c r="M239" s="416"/>
      <c r="N239" s="416"/>
      <c r="O239" s="416"/>
      <c r="P239" s="416"/>
      <c r="Q239" s="416"/>
      <c r="R239" s="416"/>
      <c r="S239" s="416"/>
      <c r="T239" s="416"/>
      <c r="U239" s="416"/>
      <c r="V239" s="416"/>
      <c r="W239" s="416"/>
      <c r="X239" s="416"/>
      <c r="Y239" s="416"/>
      <c r="Z239" s="416"/>
      <c r="AA239" s="416"/>
      <c r="AB239" s="416"/>
      <c r="AC239" s="409"/>
      <c r="AD239" s="409"/>
      <c r="AE239" s="409"/>
      <c r="AF239" s="409"/>
      <c r="AG239" s="410"/>
      <c r="AH239" s="410"/>
      <c r="AI239" s="417"/>
      <c r="AJ239" s="410"/>
    </row>
    <row r="240" customFormat="false" ht="10.7" hidden="false" customHeight="true" outlineLevel="0" collapsed="false">
      <c r="A240" s="416"/>
      <c r="B240" s="416"/>
      <c r="C240" s="416"/>
      <c r="D240" s="416"/>
      <c r="E240" s="416"/>
      <c r="F240" s="416"/>
      <c r="G240" s="416"/>
      <c r="H240" s="416"/>
      <c r="I240" s="416"/>
      <c r="J240" s="416"/>
      <c r="K240" s="416"/>
      <c r="L240" s="416"/>
      <c r="M240" s="416"/>
      <c r="N240" s="416"/>
      <c r="O240" s="416"/>
      <c r="P240" s="416"/>
      <c r="Q240" s="416"/>
      <c r="R240" s="416"/>
      <c r="S240" s="416"/>
      <c r="T240" s="416"/>
      <c r="U240" s="416"/>
      <c r="V240" s="416"/>
      <c r="W240" s="416"/>
      <c r="X240" s="416"/>
      <c r="Y240" s="416"/>
      <c r="Z240" s="416"/>
      <c r="AA240" s="416"/>
      <c r="AB240" s="416"/>
      <c r="AC240" s="409"/>
      <c r="AD240" s="409"/>
      <c r="AE240" s="409"/>
      <c r="AF240" s="409"/>
      <c r="AG240" s="410"/>
      <c r="AH240" s="410"/>
      <c r="AI240" s="417"/>
      <c r="AJ240" s="410"/>
    </row>
    <row r="241" customFormat="false" ht="10.7" hidden="false" customHeight="true" outlineLevel="0" collapsed="false">
      <c r="A241" s="416"/>
      <c r="B241" s="416"/>
      <c r="C241" s="416"/>
      <c r="D241" s="416"/>
      <c r="E241" s="416"/>
      <c r="F241" s="416"/>
      <c r="G241" s="416"/>
      <c r="H241" s="416"/>
      <c r="I241" s="416"/>
      <c r="J241" s="416"/>
      <c r="K241" s="416"/>
      <c r="L241" s="416"/>
      <c r="M241" s="416"/>
      <c r="N241" s="416"/>
      <c r="O241" s="416"/>
      <c r="P241" s="416"/>
      <c r="Q241" s="416"/>
      <c r="R241" s="416"/>
      <c r="S241" s="416"/>
      <c r="T241" s="416"/>
      <c r="U241" s="416"/>
      <c r="V241" s="416"/>
      <c r="W241" s="416"/>
      <c r="X241" s="416"/>
      <c r="Y241" s="416"/>
      <c r="Z241" s="416"/>
      <c r="AA241" s="416"/>
      <c r="AB241" s="416"/>
      <c r="AC241" s="409"/>
      <c r="AD241" s="409"/>
      <c r="AE241" s="409"/>
      <c r="AF241" s="409"/>
      <c r="AG241" s="410"/>
      <c r="AH241" s="410"/>
      <c r="AI241" s="417"/>
      <c r="AJ241" s="410"/>
    </row>
    <row r="242" customFormat="false" ht="10.7" hidden="false" customHeight="true" outlineLevel="0" collapsed="false">
      <c r="A242" s="416"/>
      <c r="B242" s="416"/>
      <c r="C242" s="416"/>
      <c r="D242" s="416"/>
      <c r="E242" s="416"/>
      <c r="F242" s="416"/>
      <c r="G242" s="416"/>
      <c r="H242" s="416"/>
      <c r="I242" s="416"/>
      <c r="J242" s="416"/>
      <c r="K242" s="416"/>
      <c r="L242" s="416"/>
      <c r="M242" s="416"/>
      <c r="N242" s="416"/>
      <c r="O242" s="416"/>
      <c r="P242" s="416"/>
      <c r="Q242" s="416"/>
      <c r="R242" s="416"/>
      <c r="S242" s="416"/>
      <c r="T242" s="416"/>
      <c r="U242" s="416"/>
      <c r="V242" s="416"/>
      <c r="W242" s="416"/>
      <c r="X242" s="416"/>
      <c r="Y242" s="416"/>
      <c r="Z242" s="416"/>
      <c r="AA242" s="416"/>
      <c r="AB242" s="416"/>
      <c r="AC242" s="409"/>
      <c r="AD242" s="409"/>
      <c r="AE242" s="409"/>
      <c r="AF242" s="409"/>
      <c r="AG242" s="410"/>
      <c r="AH242" s="410"/>
      <c r="AI242" s="417"/>
      <c r="AJ242" s="410"/>
    </row>
    <row r="243" customFormat="false" ht="10.7" hidden="false" customHeight="true" outlineLevel="0" collapsed="false">
      <c r="A243" s="416"/>
      <c r="B243" s="416"/>
      <c r="C243" s="416"/>
      <c r="D243" s="416"/>
      <c r="E243" s="416"/>
      <c r="F243" s="416"/>
      <c r="G243" s="416"/>
      <c r="H243" s="416"/>
      <c r="I243" s="416"/>
      <c r="J243" s="416"/>
      <c r="K243" s="416"/>
      <c r="L243" s="416"/>
      <c r="M243" s="416"/>
      <c r="N243" s="416"/>
      <c r="O243" s="416"/>
      <c r="P243" s="416"/>
      <c r="Q243" s="416"/>
      <c r="R243" s="416"/>
      <c r="S243" s="416"/>
      <c r="T243" s="416"/>
      <c r="U243" s="416"/>
      <c r="V243" s="416"/>
      <c r="W243" s="416"/>
      <c r="X243" s="416"/>
      <c r="Y243" s="416"/>
      <c r="Z243" s="416"/>
      <c r="AA243" s="416"/>
      <c r="AB243" s="416"/>
      <c r="AC243" s="409"/>
      <c r="AD243" s="409"/>
      <c r="AE243" s="409"/>
      <c r="AF243" s="409"/>
      <c r="AG243" s="410"/>
      <c r="AH243" s="410"/>
      <c r="AI243" s="417"/>
      <c r="AJ243" s="410"/>
    </row>
    <row r="244" customFormat="false" ht="10.7" hidden="false" customHeight="true" outlineLevel="0" collapsed="false">
      <c r="A244" s="416"/>
      <c r="B244" s="416"/>
      <c r="C244" s="416"/>
      <c r="D244" s="416"/>
      <c r="E244" s="416"/>
      <c r="F244" s="416"/>
      <c r="G244" s="416"/>
      <c r="H244" s="416"/>
      <c r="I244" s="416"/>
      <c r="J244" s="416"/>
      <c r="K244" s="416"/>
      <c r="L244" s="416"/>
      <c r="M244" s="416"/>
      <c r="N244" s="416"/>
      <c r="O244" s="416"/>
      <c r="P244" s="416"/>
      <c r="Q244" s="416"/>
      <c r="R244" s="416"/>
      <c r="S244" s="416"/>
      <c r="T244" s="416"/>
      <c r="U244" s="416"/>
      <c r="V244" s="416"/>
      <c r="W244" s="416"/>
      <c r="X244" s="416"/>
      <c r="Y244" s="416"/>
      <c r="Z244" s="416"/>
      <c r="AA244" s="416"/>
      <c r="AB244" s="416"/>
      <c r="AC244" s="409"/>
      <c r="AD244" s="409"/>
      <c r="AE244" s="409"/>
      <c r="AF244" s="409"/>
      <c r="AG244" s="410"/>
      <c r="AH244" s="410"/>
      <c r="AI244" s="417"/>
      <c r="AJ244" s="410"/>
    </row>
    <row r="245" customFormat="false" ht="10.7" hidden="false" customHeight="true" outlineLevel="0" collapsed="false">
      <c r="A245" s="416"/>
      <c r="B245" s="416"/>
      <c r="C245" s="416"/>
      <c r="D245" s="416"/>
      <c r="E245" s="416"/>
      <c r="F245" s="416"/>
      <c r="G245" s="416"/>
      <c r="H245" s="416"/>
      <c r="I245" s="416"/>
      <c r="J245" s="416"/>
      <c r="K245" s="416"/>
      <c r="L245" s="416"/>
      <c r="M245" s="416"/>
      <c r="N245" s="416"/>
      <c r="O245" s="416"/>
      <c r="P245" s="416"/>
      <c r="Q245" s="416"/>
      <c r="R245" s="416"/>
      <c r="S245" s="416"/>
      <c r="T245" s="416"/>
      <c r="U245" s="416"/>
      <c r="V245" s="416"/>
      <c r="W245" s="416"/>
      <c r="X245" s="416"/>
      <c r="Y245" s="416"/>
      <c r="Z245" s="416"/>
      <c r="AA245" s="416"/>
      <c r="AB245" s="416"/>
      <c r="AC245" s="409"/>
      <c r="AD245" s="409"/>
      <c r="AE245" s="409"/>
      <c r="AF245" s="409"/>
      <c r="AG245" s="410"/>
      <c r="AH245" s="410"/>
      <c r="AI245" s="417"/>
      <c r="AJ245" s="410"/>
    </row>
    <row r="246" customFormat="false" ht="10.7" hidden="false" customHeight="true" outlineLevel="0" collapsed="false">
      <c r="A246" s="416"/>
      <c r="B246" s="416"/>
      <c r="C246" s="416"/>
      <c r="D246" s="416"/>
      <c r="E246" s="416"/>
      <c r="F246" s="416"/>
      <c r="G246" s="416"/>
      <c r="H246" s="416"/>
      <c r="I246" s="416"/>
      <c r="J246" s="416"/>
      <c r="K246" s="416"/>
      <c r="L246" s="416"/>
      <c r="M246" s="416"/>
      <c r="N246" s="416"/>
      <c r="O246" s="416"/>
      <c r="P246" s="416"/>
      <c r="Q246" s="416"/>
      <c r="R246" s="416"/>
      <c r="S246" s="416"/>
      <c r="T246" s="416"/>
      <c r="U246" s="416"/>
      <c r="V246" s="416"/>
      <c r="W246" s="416"/>
      <c r="X246" s="416"/>
      <c r="Y246" s="416"/>
      <c r="Z246" s="416"/>
      <c r="AA246" s="416"/>
      <c r="AB246" s="416"/>
      <c r="AC246" s="409"/>
      <c r="AD246" s="409"/>
      <c r="AE246" s="409"/>
      <c r="AF246" s="409"/>
      <c r="AG246" s="410"/>
      <c r="AH246" s="410"/>
      <c r="AI246" s="417"/>
      <c r="AJ246" s="410"/>
    </row>
    <row r="247" customFormat="false" ht="10.7" hidden="false" customHeight="true" outlineLevel="0" collapsed="false">
      <c r="A247" s="416"/>
      <c r="B247" s="416"/>
      <c r="C247" s="416"/>
      <c r="D247" s="416"/>
      <c r="E247" s="416"/>
      <c r="F247" s="416"/>
      <c r="G247" s="416"/>
      <c r="H247" s="416"/>
      <c r="I247" s="416"/>
      <c r="J247" s="416"/>
      <c r="K247" s="416"/>
      <c r="L247" s="416"/>
      <c r="M247" s="416"/>
      <c r="N247" s="416"/>
      <c r="O247" s="416"/>
      <c r="P247" s="416"/>
      <c r="Q247" s="416"/>
      <c r="R247" s="416"/>
      <c r="S247" s="416"/>
      <c r="T247" s="416"/>
      <c r="U247" s="416"/>
      <c r="V247" s="416"/>
      <c r="W247" s="416"/>
      <c r="X247" s="416"/>
      <c r="Y247" s="416"/>
      <c r="Z247" s="416"/>
      <c r="AA247" s="416"/>
      <c r="AB247" s="416"/>
      <c r="AC247" s="409"/>
      <c r="AD247" s="409"/>
      <c r="AE247" s="409"/>
      <c r="AF247" s="409"/>
      <c r="AG247" s="410"/>
      <c r="AH247" s="410"/>
      <c r="AI247" s="417"/>
      <c r="AJ247" s="410"/>
    </row>
    <row r="248" customFormat="false" ht="10.7" hidden="false" customHeight="true" outlineLevel="0" collapsed="false">
      <c r="A248" s="432"/>
      <c r="B248" s="433"/>
      <c r="C248" s="433"/>
      <c r="D248" s="433"/>
      <c r="E248" s="433"/>
      <c r="F248" s="433"/>
      <c r="G248" s="433"/>
      <c r="H248" s="433"/>
      <c r="I248" s="433"/>
      <c r="J248" s="433"/>
      <c r="K248" s="433"/>
      <c r="L248" s="433"/>
      <c r="M248" s="433"/>
      <c r="N248" s="433"/>
      <c r="O248" s="433"/>
      <c r="P248" s="433"/>
      <c r="Q248" s="433"/>
      <c r="R248" s="433"/>
      <c r="S248" s="433"/>
      <c r="T248" s="433"/>
      <c r="U248" s="433"/>
      <c r="V248" s="433"/>
      <c r="W248" s="433"/>
      <c r="X248" s="475"/>
      <c r="Y248" s="416"/>
      <c r="Z248" s="416"/>
      <c r="AA248" s="416"/>
      <c r="AB248" s="416"/>
      <c r="AC248" s="409"/>
      <c r="AD248" s="409"/>
      <c r="AE248" s="409"/>
      <c r="AF248" s="409"/>
      <c r="AG248" s="410"/>
      <c r="AH248" s="410"/>
      <c r="AI248" s="417"/>
      <c r="AJ248" s="410"/>
    </row>
    <row r="249" customFormat="false" ht="10.7" hidden="false" customHeight="true" outlineLevel="0" collapsed="false">
      <c r="A249" s="443"/>
      <c r="B249" s="416"/>
      <c r="C249" s="416"/>
      <c r="D249" s="416"/>
      <c r="E249" s="416"/>
      <c r="F249" s="416"/>
      <c r="G249" s="416"/>
      <c r="H249" s="416"/>
      <c r="I249" s="416"/>
      <c r="J249" s="416"/>
      <c r="K249" s="416"/>
      <c r="L249" s="416"/>
      <c r="M249" s="416"/>
      <c r="N249" s="416"/>
      <c r="O249" s="416"/>
      <c r="P249" s="416"/>
      <c r="Q249" s="416"/>
      <c r="R249" s="416"/>
      <c r="S249" s="416"/>
      <c r="T249" s="416"/>
      <c r="U249" s="416"/>
      <c r="V249" s="416"/>
      <c r="W249" s="416"/>
      <c r="X249" s="476"/>
      <c r="Y249" s="416"/>
      <c r="Z249" s="416"/>
      <c r="AA249" s="416"/>
      <c r="AB249" s="416"/>
      <c r="AC249" s="409"/>
      <c r="AD249" s="409"/>
      <c r="AE249" s="409"/>
      <c r="AF249" s="409"/>
      <c r="AG249" s="410"/>
      <c r="AH249" s="410"/>
      <c r="AI249" s="417"/>
      <c r="AJ249" s="410"/>
    </row>
    <row r="250" customFormat="false" ht="10.7" hidden="false" customHeight="true" outlineLevel="0" collapsed="false">
      <c r="A250" s="443"/>
      <c r="B250" s="416"/>
      <c r="C250" s="416"/>
      <c r="D250" s="416"/>
      <c r="E250" s="416"/>
      <c r="F250" s="416"/>
      <c r="G250" s="416"/>
      <c r="H250" s="416"/>
      <c r="I250" s="416"/>
      <c r="J250" s="416"/>
      <c r="K250" s="416"/>
      <c r="L250" s="416"/>
      <c r="M250" s="416"/>
      <c r="N250" s="416"/>
      <c r="O250" s="416"/>
      <c r="P250" s="416"/>
      <c r="Q250" s="416"/>
      <c r="R250" s="416"/>
      <c r="S250" s="416"/>
      <c r="T250" s="416"/>
      <c r="U250" s="416"/>
      <c r="V250" s="416"/>
      <c r="W250" s="416"/>
      <c r="X250" s="476"/>
      <c r="Y250" s="416"/>
      <c r="Z250" s="416"/>
      <c r="AA250" s="416"/>
      <c r="AB250" s="416"/>
      <c r="AC250" s="409"/>
      <c r="AD250" s="409"/>
      <c r="AE250" s="409"/>
      <c r="AF250" s="409"/>
      <c r="AG250" s="410"/>
      <c r="AH250" s="410"/>
      <c r="AI250" s="417"/>
      <c r="AJ250" s="410"/>
    </row>
    <row r="251" customFormat="false" ht="10.7" hidden="false" customHeight="true" outlineLevel="0" collapsed="false">
      <c r="A251" s="477"/>
      <c r="B251" s="343"/>
      <c r="C251" s="343"/>
      <c r="D251" s="343"/>
      <c r="E251" s="478" t="s">
        <v>490</v>
      </c>
      <c r="F251" s="478"/>
      <c r="G251" s="478"/>
      <c r="H251" s="478"/>
      <c r="I251" s="478"/>
      <c r="J251" s="478"/>
      <c r="K251" s="478"/>
      <c r="L251" s="478"/>
      <c r="M251" s="478"/>
      <c r="N251" s="478"/>
      <c r="O251" s="478"/>
      <c r="P251" s="478"/>
      <c r="Q251" s="478"/>
      <c r="R251" s="478"/>
      <c r="S251" s="478"/>
      <c r="T251" s="478"/>
      <c r="U251" s="478"/>
      <c r="V251" s="343"/>
      <c r="W251" s="343"/>
      <c r="X251" s="479"/>
      <c r="Y251" s="343"/>
      <c r="Z251" s="343"/>
      <c r="AA251" s="343"/>
      <c r="AB251" s="343"/>
      <c r="AC251" s="409"/>
      <c r="AD251" s="409"/>
      <c r="AE251" s="409"/>
      <c r="AF251" s="409"/>
      <c r="AG251" s="410"/>
      <c r="AH251" s="410"/>
      <c r="AI251" s="417"/>
      <c r="AJ251" s="410"/>
    </row>
    <row r="252" customFormat="false" ht="10.7" hidden="false" customHeight="true" outlineLevel="0" collapsed="false">
      <c r="A252" s="477"/>
      <c r="B252" s="343"/>
      <c r="C252" s="343"/>
      <c r="D252" s="343"/>
      <c r="E252" s="343"/>
      <c r="F252" s="343"/>
      <c r="G252" s="343"/>
      <c r="H252" s="343"/>
      <c r="I252" s="343"/>
      <c r="J252" s="343"/>
      <c r="K252" s="343"/>
      <c r="L252" s="343"/>
      <c r="M252" s="343"/>
      <c r="N252" s="343"/>
      <c r="O252" s="343"/>
      <c r="P252" s="343"/>
      <c r="Q252" s="343"/>
      <c r="R252" s="343"/>
      <c r="S252" s="343"/>
      <c r="T252" s="343"/>
      <c r="U252" s="343"/>
      <c r="V252" s="343"/>
      <c r="W252" s="343"/>
      <c r="X252" s="479"/>
      <c r="Y252" s="343"/>
      <c r="Z252" s="343"/>
      <c r="AA252" s="343"/>
      <c r="AB252" s="343"/>
      <c r="AC252" s="409"/>
      <c r="AD252" s="409"/>
      <c r="AE252" s="409"/>
      <c r="AF252" s="409"/>
      <c r="AG252" s="410"/>
      <c r="AH252" s="410"/>
      <c r="AI252" s="417"/>
      <c r="AJ252" s="410"/>
    </row>
    <row r="253" customFormat="false" ht="10.7" hidden="false" customHeight="true" outlineLevel="0" collapsed="false">
      <c r="A253" s="52" t="s">
        <v>491</v>
      </c>
      <c r="B253" s="52"/>
      <c r="C253" s="52"/>
      <c r="D253" s="52"/>
      <c r="E253" s="52"/>
      <c r="F253" s="52"/>
      <c r="G253" s="52"/>
      <c r="H253" s="480" t="n">
        <f aca="false">X158</f>
        <v>487003.76</v>
      </c>
      <c r="I253" s="237" t="e">
        <f aca="false">I162</f>
        <v>#VALUE!</v>
      </c>
      <c r="J253" s="238"/>
      <c r="K253" s="239"/>
      <c r="L253" s="240"/>
      <c r="M253" s="240"/>
      <c r="N253" s="240"/>
      <c r="O253" s="240"/>
      <c r="P253" s="240"/>
      <c r="Q253" s="241"/>
      <c r="R253" s="242"/>
      <c r="S253" s="242"/>
      <c r="T253" s="243"/>
      <c r="U253" s="243"/>
      <c r="V253" s="53"/>
      <c r="W253" s="53"/>
      <c r="X253" s="244"/>
      <c r="Y253" s="53"/>
      <c r="Z253" s="53"/>
      <c r="AA253" s="53"/>
      <c r="AB253" s="53"/>
      <c r="AC253" s="409"/>
      <c r="AD253" s="409"/>
      <c r="AE253" s="409"/>
      <c r="AF253" s="409"/>
      <c r="AG253" s="410"/>
      <c r="AH253" s="410"/>
      <c r="AI253" s="417"/>
      <c r="AJ253" s="410"/>
    </row>
    <row r="254" customFormat="false" ht="10.7" hidden="false" customHeight="true" outlineLevel="0" collapsed="false">
      <c r="A254" s="477"/>
      <c r="B254" s="343"/>
      <c r="C254" s="343"/>
      <c r="D254" s="343"/>
      <c r="E254" s="343"/>
      <c r="F254" s="343"/>
      <c r="G254" s="343"/>
      <c r="H254" s="343"/>
      <c r="I254" s="343"/>
      <c r="J254" s="343"/>
      <c r="K254" s="343"/>
      <c r="L254" s="343"/>
      <c r="M254" s="343"/>
      <c r="N254" s="343"/>
      <c r="O254" s="343"/>
      <c r="P254" s="343"/>
      <c r="Q254" s="343"/>
      <c r="R254" s="343"/>
      <c r="S254" s="343"/>
      <c r="T254" s="343"/>
      <c r="U254" s="343"/>
      <c r="V254" s="343"/>
      <c r="W254" s="343"/>
      <c r="X254" s="479"/>
      <c r="Y254" s="343"/>
      <c r="Z254" s="343"/>
      <c r="AA254" s="343"/>
      <c r="AB254" s="343"/>
      <c r="AC254" s="409"/>
      <c r="AD254" s="409"/>
      <c r="AE254" s="409"/>
      <c r="AF254" s="409"/>
      <c r="AG254" s="410"/>
      <c r="AH254" s="410"/>
      <c r="AI254" s="417"/>
      <c r="AJ254" s="410"/>
    </row>
    <row r="255" customFormat="false" ht="10.7" hidden="false" customHeight="true" outlineLevel="0" collapsed="false">
      <c r="A255" s="477"/>
      <c r="B255" s="343"/>
      <c r="C255" s="343"/>
      <c r="D255" s="343"/>
      <c r="E255" s="343"/>
      <c r="F255" s="343"/>
      <c r="G255" s="343"/>
      <c r="H255" s="478" t="s">
        <v>492</v>
      </c>
      <c r="I255" s="478"/>
      <c r="J255" s="343"/>
      <c r="K255" s="343"/>
      <c r="L255" s="343"/>
      <c r="M255" s="343"/>
      <c r="N255" s="343"/>
      <c r="O255" s="343"/>
      <c r="P255" s="343"/>
      <c r="Q255" s="343"/>
      <c r="R255" s="343"/>
      <c r="S255" s="343"/>
      <c r="T255" s="343"/>
      <c r="U255" s="343"/>
      <c r="V255" s="343"/>
      <c r="W255" s="343"/>
      <c r="X255" s="479"/>
      <c r="Y255" s="343"/>
      <c r="Z255" s="343"/>
      <c r="AA255" s="343"/>
      <c r="AB255" s="343"/>
      <c r="AC255" s="409"/>
      <c r="AD255" s="409"/>
      <c r="AE255" s="409"/>
      <c r="AF255" s="409"/>
      <c r="AG255" s="410"/>
      <c r="AH255" s="410"/>
      <c r="AI255" s="417"/>
      <c r="AJ255" s="410"/>
    </row>
    <row r="256" customFormat="false" ht="10.7" hidden="false" customHeight="true" outlineLevel="0" collapsed="false">
      <c r="A256" s="477"/>
      <c r="B256" s="343"/>
      <c r="C256" s="343"/>
      <c r="D256" s="343"/>
      <c r="E256" s="343"/>
      <c r="F256" s="343"/>
      <c r="G256" s="343"/>
      <c r="H256" s="343"/>
      <c r="I256" s="343"/>
      <c r="J256" s="343"/>
      <c r="K256" s="343"/>
      <c r="L256" s="343"/>
      <c r="M256" s="343"/>
      <c r="N256" s="343"/>
      <c r="O256" s="343"/>
      <c r="P256" s="343"/>
      <c r="Q256" s="343"/>
      <c r="R256" s="343"/>
      <c r="S256" s="343"/>
      <c r="T256" s="343"/>
      <c r="U256" s="343"/>
      <c r="V256" s="343"/>
      <c r="W256" s="343"/>
      <c r="X256" s="479"/>
      <c r="Y256" s="343"/>
      <c r="Z256" s="343"/>
      <c r="AA256" s="343"/>
      <c r="AB256" s="343"/>
      <c r="AC256" s="409"/>
      <c r="AD256" s="409"/>
      <c r="AE256" s="409"/>
      <c r="AF256" s="409"/>
      <c r="AG256" s="410"/>
      <c r="AH256" s="410"/>
      <c r="AI256" s="417"/>
      <c r="AJ256" s="410"/>
    </row>
    <row r="257" customFormat="false" ht="10.7" hidden="false" customHeight="true" outlineLevel="0" collapsed="false">
      <c r="A257" s="477"/>
      <c r="B257" s="343"/>
      <c r="C257" s="343"/>
      <c r="D257" s="343"/>
      <c r="E257" s="478" t="s">
        <v>493</v>
      </c>
      <c r="F257" s="478"/>
      <c r="G257" s="478"/>
      <c r="H257" s="478"/>
      <c r="I257" s="478"/>
      <c r="J257" s="478"/>
      <c r="K257" s="478"/>
      <c r="L257" s="478"/>
      <c r="M257" s="478"/>
      <c r="N257" s="478"/>
      <c r="O257" s="478"/>
      <c r="P257" s="478"/>
      <c r="Q257" s="478"/>
      <c r="R257" s="478"/>
      <c r="S257" s="478"/>
      <c r="T257" s="478"/>
      <c r="U257" s="478"/>
      <c r="V257" s="343"/>
      <c r="W257" s="343"/>
      <c r="X257" s="479"/>
      <c r="Y257" s="343"/>
      <c r="Z257" s="343"/>
      <c r="AA257" s="343"/>
      <c r="AB257" s="343"/>
      <c r="AC257" s="409"/>
      <c r="AD257" s="409"/>
      <c r="AE257" s="409"/>
      <c r="AF257" s="409"/>
      <c r="AG257" s="410"/>
      <c r="AH257" s="410"/>
      <c r="AI257" s="417"/>
      <c r="AJ257" s="410"/>
    </row>
    <row r="258" customFormat="false" ht="10.7" hidden="false" customHeight="true" outlineLevel="0" collapsed="false">
      <c r="A258" s="477"/>
      <c r="B258" s="343"/>
      <c r="C258" s="343"/>
      <c r="D258" s="343"/>
      <c r="E258" s="343"/>
      <c r="F258" s="343"/>
      <c r="G258" s="343"/>
      <c r="H258" s="343"/>
      <c r="I258" s="343"/>
      <c r="J258" s="343"/>
      <c r="K258" s="343"/>
      <c r="L258" s="343"/>
      <c r="M258" s="343"/>
      <c r="N258" s="343"/>
      <c r="O258" s="343"/>
      <c r="P258" s="343"/>
      <c r="Q258" s="343"/>
      <c r="R258" s="343"/>
      <c r="S258" s="343"/>
      <c r="T258" s="343"/>
      <c r="U258" s="343"/>
      <c r="V258" s="343"/>
      <c r="W258" s="343"/>
      <c r="X258" s="479"/>
      <c r="Y258" s="343"/>
      <c r="Z258" s="343"/>
      <c r="AA258" s="343"/>
      <c r="AB258" s="343"/>
      <c r="AC258" s="409"/>
      <c r="AD258" s="409"/>
      <c r="AE258" s="409"/>
      <c r="AF258" s="409"/>
      <c r="AG258" s="410"/>
      <c r="AH258" s="410"/>
      <c r="AI258" s="417"/>
      <c r="AJ258" s="410"/>
    </row>
    <row r="259" customFormat="false" ht="10.7" hidden="false" customHeight="true" outlineLevel="0" collapsed="false">
      <c r="A259" s="52" t="s">
        <v>494</v>
      </c>
      <c r="B259" s="52"/>
      <c r="C259" s="52"/>
      <c r="D259" s="52"/>
      <c r="E259" s="52"/>
      <c r="F259" s="52"/>
      <c r="G259" s="52"/>
      <c r="H259" s="480" t="n">
        <f aca="false">W158</f>
        <v>101825.541901296</v>
      </c>
      <c r="I259" s="237" t="e">
        <f aca="false">I160</f>
        <v>#VALUE!</v>
      </c>
      <c r="J259" s="238"/>
      <c r="K259" s="239"/>
      <c r="L259" s="240"/>
      <c r="M259" s="240"/>
      <c r="N259" s="240"/>
      <c r="O259" s="240"/>
      <c r="P259" s="240"/>
      <c r="Q259" s="241"/>
      <c r="R259" s="242"/>
      <c r="S259" s="242"/>
      <c r="T259" s="243"/>
      <c r="U259" s="243"/>
      <c r="V259" s="53"/>
      <c r="W259" s="53"/>
      <c r="X259" s="244"/>
      <c r="Y259" s="53"/>
      <c r="Z259" s="53"/>
      <c r="AA259" s="53"/>
      <c r="AB259" s="53"/>
      <c r="AC259" s="409"/>
      <c r="AD259" s="409"/>
      <c r="AE259" s="409"/>
      <c r="AF259" s="409"/>
      <c r="AG259" s="410"/>
      <c r="AH259" s="410"/>
      <c r="AI259" s="417"/>
      <c r="AJ259" s="410"/>
    </row>
    <row r="260" customFormat="false" ht="10.7" hidden="false" customHeight="true" outlineLevel="0" collapsed="false">
      <c r="A260" s="477"/>
      <c r="B260" s="343"/>
      <c r="C260" s="343"/>
      <c r="D260" s="343"/>
      <c r="E260" s="343"/>
      <c r="F260" s="343"/>
      <c r="G260" s="343"/>
      <c r="H260" s="343"/>
      <c r="I260" s="343"/>
      <c r="J260" s="343"/>
      <c r="K260" s="343"/>
      <c r="L260" s="343"/>
      <c r="M260" s="343"/>
      <c r="N260" s="343"/>
      <c r="O260" s="343"/>
      <c r="P260" s="343"/>
      <c r="Q260" s="343"/>
      <c r="R260" s="343"/>
      <c r="S260" s="343"/>
      <c r="T260" s="343"/>
      <c r="U260" s="343"/>
      <c r="V260" s="343"/>
      <c r="W260" s="343"/>
      <c r="X260" s="479"/>
      <c r="Y260" s="343"/>
      <c r="Z260" s="343"/>
      <c r="AA260" s="343"/>
      <c r="AB260" s="343"/>
      <c r="AC260" s="409"/>
      <c r="AD260" s="409"/>
      <c r="AE260" s="409"/>
      <c r="AF260" s="409"/>
      <c r="AG260" s="410"/>
      <c r="AH260" s="410"/>
      <c r="AI260" s="417"/>
      <c r="AJ260" s="410"/>
    </row>
    <row r="261" customFormat="false" ht="10.7" hidden="false" customHeight="true" outlineLevel="0" collapsed="false">
      <c r="A261" s="477"/>
      <c r="B261" s="343"/>
      <c r="C261" s="343"/>
      <c r="D261" s="343"/>
      <c r="E261" s="343"/>
      <c r="F261" s="343"/>
      <c r="G261" s="343"/>
      <c r="H261" s="478" t="s">
        <v>495</v>
      </c>
      <c r="I261" s="478"/>
      <c r="J261" s="343"/>
      <c r="K261" s="343"/>
      <c r="L261" s="343"/>
      <c r="M261" s="343"/>
      <c r="N261" s="343"/>
      <c r="O261" s="343"/>
      <c r="P261" s="343"/>
      <c r="Q261" s="343"/>
      <c r="R261" s="343"/>
      <c r="S261" s="343"/>
      <c r="T261" s="343"/>
      <c r="U261" s="343"/>
      <c r="V261" s="343"/>
      <c r="W261" s="343"/>
      <c r="X261" s="479"/>
      <c r="Y261" s="343"/>
      <c r="Z261" s="343"/>
      <c r="AA261" s="343"/>
      <c r="AB261" s="343"/>
      <c r="AC261" s="409"/>
      <c r="AD261" s="409"/>
      <c r="AE261" s="409"/>
      <c r="AF261" s="409"/>
      <c r="AG261" s="410"/>
      <c r="AH261" s="410"/>
      <c r="AI261" s="417"/>
      <c r="AJ261" s="410"/>
    </row>
    <row r="262" customFormat="false" ht="10.7" hidden="false" customHeight="true" outlineLevel="0" collapsed="false">
      <c r="A262" s="477"/>
      <c r="B262" s="343"/>
      <c r="C262" s="343"/>
      <c r="D262" s="343"/>
      <c r="E262" s="343"/>
      <c r="F262" s="343"/>
      <c r="G262" s="343"/>
      <c r="H262" s="343"/>
      <c r="I262" s="343"/>
      <c r="J262" s="343"/>
      <c r="K262" s="343"/>
      <c r="L262" s="343"/>
      <c r="M262" s="343"/>
      <c r="N262" s="343"/>
      <c r="O262" s="343"/>
      <c r="P262" s="343"/>
      <c r="Q262" s="343"/>
      <c r="R262" s="343"/>
      <c r="S262" s="343"/>
      <c r="T262" s="343"/>
      <c r="U262" s="343"/>
      <c r="V262" s="343"/>
      <c r="W262" s="343"/>
      <c r="X262" s="479"/>
      <c r="Y262" s="343"/>
      <c r="Z262" s="343"/>
      <c r="AA262" s="343"/>
      <c r="AB262" s="343"/>
      <c r="AC262" s="409"/>
      <c r="AD262" s="409"/>
      <c r="AE262" s="409"/>
      <c r="AF262" s="409"/>
      <c r="AG262" s="410"/>
      <c r="AH262" s="410"/>
      <c r="AI262" s="417"/>
      <c r="AJ262" s="410"/>
    </row>
    <row r="263" customFormat="false" ht="10.7" hidden="false" customHeight="true" outlineLevel="0" collapsed="false">
      <c r="A263" s="477"/>
      <c r="B263" s="343"/>
      <c r="C263" s="343"/>
      <c r="D263" s="343"/>
      <c r="E263" s="478" t="s">
        <v>496</v>
      </c>
      <c r="F263" s="478"/>
      <c r="G263" s="478"/>
      <c r="H263" s="478"/>
      <c r="I263" s="478"/>
      <c r="J263" s="478"/>
      <c r="K263" s="478"/>
      <c r="L263" s="478"/>
      <c r="M263" s="478"/>
      <c r="N263" s="478"/>
      <c r="O263" s="478"/>
      <c r="P263" s="478"/>
      <c r="Q263" s="478"/>
      <c r="R263" s="478"/>
      <c r="S263" s="478"/>
      <c r="T263" s="478"/>
      <c r="U263" s="478"/>
      <c r="V263" s="343"/>
      <c r="W263" s="343"/>
      <c r="X263" s="479"/>
      <c r="Y263" s="343"/>
      <c r="Z263" s="343"/>
      <c r="AA263" s="343"/>
      <c r="AB263" s="343"/>
      <c r="AC263" s="409"/>
      <c r="AD263" s="409"/>
      <c r="AE263" s="409"/>
      <c r="AF263" s="409"/>
      <c r="AG263" s="410"/>
      <c r="AH263" s="410"/>
      <c r="AI263" s="417"/>
      <c r="AJ263" s="410"/>
    </row>
    <row r="264" customFormat="false" ht="10.7" hidden="false" customHeight="true" outlineLevel="0" collapsed="false">
      <c r="A264" s="477"/>
      <c r="B264" s="343"/>
      <c r="C264" s="343"/>
      <c r="D264" s="343"/>
      <c r="E264" s="343"/>
      <c r="F264" s="343"/>
      <c r="G264" s="343"/>
      <c r="H264" s="343"/>
      <c r="I264" s="343"/>
      <c r="J264" s="343"/>
      <c r="K264" s="343"/>
      <c r="L264" s="343"/>
      <c r="M264" s="343"/>
      <c r="N264" s="343"/>
      <c r="O264" s="343"/>
      <c r="P264" s="343"/>
      <c r="Q264" s="343"/>
      <c r="R264" s="343"/>
      <c r="S264" s="343"/>
      <c r="T264" s="343"/>
      <c r="U264" s="343"/>
      <c r="V264" s="343"/>
      <c r="W264" s="343"/>
      <c r="X264" s="479"/>
      <c r="Y264" s="343"/>
      <c r="Z264" s="343"/>
      <c r="AA264" s="343"/>
      <c r="AB264" s="343"/>
      <c r="AC264" s="409"/>
      <c r="AD264" s="409"/>
      <c r="AE264" s="409"/>
      <c r="AF264" s="409"/>
      <c r="AG264" s="410"/>
      <c r="AH264" s="410"/>
      <c r="AI264" s="417"/>
      <c r="AJ264" s="410"/>
    </row>
    <row r="265" customFormat="false" ht="10.7" hidden="false" customHeight="true" outlineLevel="0" collapsed="false">
      <c r="A265" s="52" t="s">
        <v>404</v>
      </c>
      <c r="B265" s="52"/>
      <c r="C265" s="52"/>
      <c r="D265" s="52"/>
      <c r="E265" s="52"/>
      <c r="F265" s="52"/>
      <c r="G265" s="52"/>
      <c r="H265" s="480" t="n">
        <f aca="false">U158</f>
        <v>385160.21608586</v>
      </c>
      <c r="I265" s="237" t="e">
        <f aca="false">I161</f>
        <v>#VALUE!</v>
      </c>
      <c r="J265" s="238"/>
      <c r="K265" s="239"/>
      <c r="L265" s="240"/>
      <c r="M265" s="240"/>
      <c r="N265" s="240"/>
      <c r="O265" s="240"/>
      <c r="P265" s="240"/>
      <c r="Q265" s="241"/>
      <c r="R265" s="242"/>
      <c r="S265" s="242"/>
      <c r="T265" s="243"/>
      <c r="U265" s="243"/>
      <c r="V265" s="53"/>
      <c r="W265" s="53"/>
      <c r="X265" s="244"/>
      <c r="Y265" s="53"/>
      <c r="Z265" s="53"/>
      <c r="AA265" s="53"/>
      <c r="AB265" s="53"/>
      <c r="AC265" s="409"/>
      <c r="AD265" s="409"/>
      <c r="AE265" s="409"/>
      <c r="AF265" s="409"/>
      <c r="AG265" s="410"/>
      <c r="AH265" s="410"/>
      <c r="AI265" s="417"/>
      <c r="AJ265" s="410"/>
    </row>
    <row r="266" customFormat="false" ht="10.7" hidden="false" customHeight="true" outlineLevel="0" collapsed="false">
      <c r="A266" s="477"/>
      <c r="B266" s="343"/>
      <c r="C266" s="343"/>
      <c r="D266" s="343"/>
      <c r="E266" s="343"/>
      <c r="F266" s="343"/>
      <c r="G266" s="343"/>
      <c r="H266" s="343"/>
      <c r="I266" s="343"/>
      <c r="J266" s="343"/>
      <c r="K266" s="343"/>
      <c r="L266" s="343"/>
      <c r="M266" s="343"/>
      <c r="N266" s="343"/>
      <c r="O266" s="343"/>
      <c r="P266" s="343"/>
      <c r="Q266" s="343"/>
      <c r="R266" s="343"/>
      <c r="S266" s="343"/>
      <c r="T266" s="343"/>
      <c r="U266" s="343"/>
      <c r="V266" s="343"/>
      <c r="W266" s="343"/>
      <c r="X266" s="479"/>
      <c r="Y266" s="343"/>
      <c r="Z266" s="343"/>
      <c r="AA266" s="343"/>
      <c r="AB266" s="343"/>
      <c r="AC266" s="409"/>
      <c r="AD266" s="409"/>
      <c r="AE266" s="409"/>
      <c r="AF266" s="409"/>
      <c r="AG266" s="410"/>
      <c r="AH266" s="410"/>
      <c r="AI266" s="417"/>
      <c r="AJ266" s="410"/>
    </row>
    <row r="267" customFormat="false" ht="10.7" hidden="false" customHeight="true" outlineLevel="0" collapsed="false">
      <c r="A267" s="477"/>
      <c r="B267" s="343"/>
      <c r="C267" s="343"/>
      <c r="D267" s="343"/>
      <c r="E267" s="343"/>
      <c r="F267" s="343"/>
      <c r="G267" s="343"/>
      <c r="H267" s="343"/>
      <c r="I267" s="343"/>
      <c r="J267" s="343"/>
      <c r="K267" s="343"/>
      <c r="L267" s="343"/>
      <c r="M267" s="343"/>
      <c r="N267" s="343"/>
      <c r="O267" s="343"/>
      <c r="P267" s="343"/>
      <c r="Q267" s="343"/>
      <c r="R267" s="343"/>
      <c r="S267" s="343"/>
      <c r="T267" s="343"/>
      <c r="U267" s="343"/>
      <c r="V267" s="343"/>
      <c r="W267" s="343"/>
      <c r="X267" s="479"/>
      <c r="Y267" s="343"/>
      <c r="Z267" s="343"/>
      <c r="AA267" s="343"/>
      <c r="AB267" s="343"/>
      <c r="AC267" s="409"/>
      <c r="AD267" s="409"/>
      <c r="AE267" s="409"/>
      <c r="AF267" s="409"/>
      <c r="AG267" s="410"/>
      <c r="AH267" s="410"/>
      <c r="AI267" s="417"/>
      <c r="AJ267" s="410"/>
    </row>
    <row r="268" customFormat="false" ht="10.7" hidden="false" customHeight="true" outlineLevel="0" collapsed="false">
      <c r="A268" s="481"/>
      <c r="B268" s="346"/>
      <c r="C268" s="346"/>
      <c r="D268" s="346"/>
      <c r="E268" s="346"/>
      <c r="F268" s="346"/>
      <c r="G268" s="346"/>
      <c r="H268" s="346"/>
      <c r="I268" s="346"/>
      <c r="J268" s="346"/>
      <c r="K268" s="346"/>
      <c r="L268" s="346"/>
      <c r="M268" s="346"/>
      <c r="N268" s="346"/>
      <c r="O268" s="346"/>
      <c r="P268" s="346"/>
      <c r="Q268" s="346"/>
      <c r="R268" s="346"/>
      <c r="S268" s="346"/>
      <c r="T268" s="346"/>
      <c r="U268" s="346"/>
      <c r="V268" s="346"/>
      <c r="W268" s="346"/>
      <c r="X268" s="482"/>
      <c r="Y268" s="343"/>
      <c r="Z268" s="343"/>
      <c r="AA268" s="343"/>
      <c r="AB268" s="343"/>
      <c r="AC268" s="409"/>
      <c r="AD268" s="409"/>
      <c r="AE268" s="409"/>
      <c r="AF268" s="409"/>
      <c r="AG268" s="410"/>
      <c r="AH268" s="410"/>
      <c r="AI268" s="417"/>
      <c r="AJ268" s="410"/>
    </row>
    <row r="269" customFormat="false" ht="10.7" hidden="false" customHeight="true" outlineLevel="0" collapsed="false">
      <c r="A269" s="393"/>
      <c r="B269" s="393"/>
      <c r="C269" s="405"/>
      <c r="D269" s="405"/>
      <c r="E269" s="405"/>
      <c r="F269" s="405"/>
      <c r="G269" s="483"/>
      <c r="H269" s="483"/>
      <c r="I269" s="484"/>
      <c r="J269" s="342"/>
      <c r="K269" s="342"/>
      <c r="L269" s="410"/>
      <c r="M269" s="410"/>
      <c r="N269" s="410"/>
      <c r="O269" s="410"/>
      <c r="P269" s="410"/>
      <c r="Q269" s="410"/>
      <c r="R269" s="410"/>
      <c r="S269" s="410"/>
      <c r="T269" s="408"/>
      <c r="U269" s="408"/>
      <c r="V269" s="408"/>
      <c r="W269" s="408"/>
      <c r="X269" s="409"/>
      <c r="Y269" s="409"/>
      <c r="Z269" s="409"/>
      <c r="AA269" s="409"/>
      <c r="AB269" s="409"/>
      <c r="AC269" s="409"/>
      <c r="AD269" s="409"/>
      <c r="AE269" s="409"/>
      <c r="AF269" s="409"/>
      <c r="AG269" s="410"/>
      <c r="AH269" s="410"/>
      <c r="AI269" s="417"/>
      <c r="AJ269" s="410"/>
    </row>
    <row r="270" customFormat="false" ht="10.7" hidden="false" customHeight="true" outlineLevel="0" collapsed="false">
      <c r="A270" s="393"/>
      <c r="B270" s="393"/>
      <c r="C270" s="405"/>
      <c r="D270" s="405"/>
      <c r="E270" s="405"/>
      <c r="F270" s="405"/>
      <c r="G270" s="483"/>
      <c r="H270" s="483"/>
      <c r="I270" s="484"/>
      <c r="J270" s="342"/>
      <c r="K270" s="342"/>
      <c r="L270" s="410"/>
      <c r="M270" s="410"/>
      <c r="N270" s="410"/>
      <c r="O270" s="410"/>
      <c r="P270" s="410"/>
      <c r="Q270" s="410"/>
      <c r="R270" s="410"/>
      <c r="S270" s="410"/>
      <c r="T270" s="408"/>
      <c r="U270" s="408"/>
      <c r="V270" s="408"/>
      <c r="W270" s="408"/>
      <c r="X270" s="409"/>
      <c r="Y270" s="409"/>
      <c r="Z270" s="409"/>
      <c r="AA270" s="409"/>
      <c r="AB270" s="409"/>
      <c r="AC270" s="409"/>
      <c r="AD270" s="409"/>
      <c r="AE270" s="409"/>
      <c r="AF270" s="409"/>
      <c r="AG270" s="410"/>
      <c r="AH270" s="410"/>
      <c r="AI270" s="417"/>
      <c r="AJ270" s="410"/>
    </row>
    <row r="271" customFormat="false" ht="10.7" hidden="false" customHeight="true" outlineLevel="0" collapsed="false">
      <c r="A271" s="393"/>
      <c r="B271" s="393"/>
      <c r="C271" s="405"/>
      <c r="D271" s="405"/>
      <c r="E271" s="405"/>
      <c r="F271" s="405"/>
      <c r="G271" s="483"/>
      <c r="H271" s="483"/>
      <c r="I271" s="484"/>
      <c r="J271" s="342"/>
      <c r="K271" s="342"/>
      <c r="L271" s="410"/>
      <c r="M271" s="410"/>
      <c r="N271" s="410"/>
      <c r="O271" s="410"/>
      <c r="P271" s="410"/>
      <c r="Q271" s="410"/>
      <c r="R271" s="410"/>
      <c r="S271" s="410"/>
      <c r="T271" s="408"/>
      <c r="U271" s="408"/>
      <c r="V271" s="408"/>
      <c r="W271" s="408"/>
      <c r="X271" s="409"/>
      <c r="Y271" s="409"/>
      <c r="Z271" s="409"/>
      <c r="AA271" s="409"/>
      <c r="AB271" s="409"/>
      <c r="AC271" s="409"/>
      <c r="AD271" s="409"/>
      <c r="AE271" s="409"/>
      <c r="AF271" s="409"/>
      <c r="AG271" s="410"/>
      <c r="AH271" s="410"/>
      <c r="AI271" s="417"/>
      <c r="AJ271" s="410"/>
    </row>
    <row r="272" customFormat="false" ht="10.7" hidden="false" customHeight="true" outlineLevel="0" collapsed="false">
      <c r="A272" s="393"/>
      <c r="B272" s="393"/>
      <c r="C272" s="405"/>
      <c r="D272" s="405"/>
      <c r="E272" s="405"/>
      <c r="F272" s="405"/>
      <c r="G272" s="483"/>
      <c r="H272" s="483"/>
      <c r="I272" s="484"/>
      <c r="J272" s="342"/>
      <c r="K272" s="342"/>
      <c r="L272" s="410"/>
      <c r="M272" s="410"/>
      <c r="N272" s="410"/>
      <c r="O272" s="410"/>
      <c r="P272" s="410"/>
      <c r="Q272" s="410"/>
      <c r="R272" s="410"/>
      <c r="S272" s="410"/>
      <c r="T272" s="408"/>
      <c r="U272" s="408"/>
      <c r="V272" s="408"/>
      <c r="W272" s="408"/>
      <c r="X272" s="409"/>
      <c r="Y272" s="409"/>
      <c r="Z272" s="409"/>
      <c r="AA272" s="409"/>
      <c r="AB272" s="409"/>
      <c r="AC272" s="409"/>
      <c r="AD272" s="409"/>
      <c r="AE272" s="409"/>
      <c r="AF272" s="409"/>
      <c r="AG272" s="410"/>
      <c r="AH272" s="410"/>
      <c r="AI272" s="417"/>
      <c r="AJ272" s="410"/>
    </row>
    <row r="273" customFormat="false" ht="10.7" hidden="false" customHeight="true" outlineLevel="0" collapsed="false">
      <c r="A273" s="393"/>
      <c r="B273" s="393"/>
      <c r="C273" s="405"/>
      <c r="D273" s="405"/>
      <c r="E273" s="405"/>
      <c r="F273" s="405"/>
      <c r="G273" s="483"/>
      <c r="H273" s="483"/>
      <c r="I273" s="484"/>
      <c r="J273" s="342"/>
      <c r="K273" s="342"/>
      <c r="L273" s="410"/>
      <c r="M273" s="410"/>
      <c r="N273" s="410"/>
      <c r="O273" s="410"/>
      <c r="P273" s="410"/>
      <c r="Q273" s="410"/>
      <c r="R273" s="410"/>
      <c r="S273" s="410"/>
      <c r="T273" s="408"/>
      <c r="U273" s="408"/>
      <c r="V273" s="408"/>
      <c r="W273" s="408"/>
      <c r="X273" s="409"/>
      <c r="Y273" s="409"/>
      <c r="Z273" s="409"/>
      <c r="AA273" s="409"/>
      <c r="AB273" s="409"/>
      <c r="AC273" s="409"/>
      <c r="AD273" s="409"/>
      <c r="AE273" s="409"/>
      <c r="AF273" s="409"/>
      <c r="AG273" s="410"/>
      <c r="AH273" s="410"/>
      <c r="AI273" s="417"/>
      <c r="AJ273" s="410"/>
    </row>
    <row r="274" customFormat="false" ht="10.7" hidden="false" customHeight="true" outlineLevel="0" collapsed="false">
      <c r="A274" s="393"/>
      <c r="B274" s="393"/>
      <c r="C274" s="405"/>
      <c r="D274" s="405"/>
      <c r="E274" s="405"/>
      <c r="F274" s="405"/>
      <c r="G274" s="483"/>
      <c r="H274" s="483"/>
      <c r="I274" s="484"/>
      <c r="J274" s="342"/>
      <c r="K274" s="342"/>
      <c r="L274" s="410"/>
      <c r="M274" s="410"/>
      <c r="N274" s="410"/>
      <c r="O274" s="410"/>
      <c r="P274" s="410"/>
      <c r="Q274" s="410"/>
      <c r="R274" s="410"/>
      <c r="S274" s="410"/>
      <c r="T274" s="408"/>
      <c r="U274" s="408"/>
      <c r="V274" s="408"/>
      <c r="W274" s="408"/>
      <c r="X274" s="409"/>
      <c r="Y274" s="409"/>
      <c r="Z274" s="409"/>
      <c r="AA274" s="409"/>
      <c r="AB274" s="409"/>
      <c r="AC274" s="409"/>
      <c r="AD274" s="409"/>
      <c r="AE274" s="409"/>
      <c r="AF274" s="409"/>
      <c r="AG274" s="410"/>
      <c r="AH274" s="410"/>
      <c r="AI274" s="417"/>
      <c r="AJ274" s="410"/>
    </row>
    <row r="275" customFormat="false" ht="10.7" hidden="false" customHeight="true" outlineLevel="0" collapsed="false">
      <c r="A275" s="393"/>
      <c r="B275" s="393"/>
      <c r="C275" s="405"/>
      <c r="D275" s="405"/>
      <c r="E275" s="405"/>
      <c r="F275" s="405"/>
      <c r="G275" s="483"/>
      <c r="H275" s="483"/>
      <c r="I275" s="484"/>
      <c r="J275" s="342"/>
      <c r="K275" s="342"/>
      <c r="L275" s="410"/>
      <c r="M275" s="410"/>
      <c r="N275" s="410"/>
      <c r="O275" s="410"/>
      <c r="P275" s="410"/>
      <c r="Q275" s="410"/>
      <c r="R275" s="410"/>
      <c r="S275" s="410"/>
      <c r="T275" s="408"/>
      <c r="U275" s="408"/>
      <c r="V275" s="408"/>
      <c r="W275" s="408"/>
      <c r="X275" s="409"/>
      <c r="Y275" s="409"/>
      <c r="Z275" s="409"/>
      <c r="AA275" s="409"/>
      <c r="AB275" s="409"/>
      <c r="AC275" s="409"/>
      <c r="AD275" s="409"/>
      <c r="AE275" s="409"/>
      <c r="AF275" s="409"/>
      <c r="AG275" s="410"/>
      <c r="AH275" s="410"/>
      <c r="AI275" s="417"/>
      <c r="AJ275" s="410"/>
    </row>
    <row r="276" customFormat="false" ht="10.7" hidden="false" customHeight="true" outlineLevel="0" collapsed="false">
      <c r="A276" s="393"/>
      <c r="B276" s="393"/>
      <c r="C276" s="405"/>
      <c r="D276" s="405"/>
      <c r="E276" s="405"/>
      <c r="F276" s="405"/>
      <c r="G276" s="483"/>
      <c r="H276" s="483"/>
      <c r="I276" s="484"/>
      <c r="J276" s="342"/>
      <c r="K276" s="342"/>
      <c r="L276" s="410"/>
      <c r="M276" s="410"/>
      <c r="N276" s="410"/>
      <c r="O276" s="410"/>
      <c r="P276" s="410"/>
      <c r="Q276" s="410"/>
      <c r="R276" s="410"/>
      <c r="S276" s="410"/>
      <c r="T276" s="408"/>
      <c r="U276" s="408"/>
      <c r="V276" s="408"/>
      <c r="W276" s="408"/>
      <c r="X276" s="409"/>
      <c r="Y276" s="409"/>
      <c r="Z276" s="409"/>
      <c r="AA276" s="409"/>
      <c r="AB276" s="409"/>
      <c r="AC276" s="409"/>
      <c r="AD276" s="409"/>
      <c r="AE276" s="409"/>
      <c r="AF276" s="409"/>
      <c r="AG276" s="410"/>
      <c r="AH276" s="410"/>
      <c r="AI276" s="417"/>
      <c r="AJ276" s="410"/>
    </row>
    <row r="277" customFormat="false" ht="10.7" hidden="false" customHeight="true" outlineLevel="0" collapsed="false">
      <c r="A277" s="393"/>
      <c r="B277" s="393"/>
      <c r="C277" s="405"/>
      <c r="D277" s="405"/>
      <c r="E277" s="405"/>
      <c r="F277" s="405"/>
      <c r="G277" s="483"/>
      <c r="H277" s="483"/>
      <c r="I277" s="484"/>
      <c r="J277" s="342"/>
      <c r="K277" s="342"/>
      <c r="L277" s="410"/>
      <c r="M277" s="410"/>
      <c r="N277" s="410"/>
      <c r="O277" s="410"/>
      <c r="P277" s="410"/>
      <c r="Q277" s="410"/>
      <c r="R277" s="410"/>
      <c r="S277" s="410"/>
      <c r="T277" s="408"/>
      <c r="U277" s="408"/>
      <c r="V277" s="408"/>
      <c r="W277" s="408"/>
      <c r="X277" s="409"/>
      <c r="Y277" s="409"/>
      <c r="Z277" s="409"/>
      <c r="AA277" s="409"/>
      <c r="AB277" s="409"/>
      <c r="AC277" s="409"/>
      <c r="AD277" s="409"/>
      <c r="AE277" s="409"/>
      <c r="AF277" s="409"/>
      <c r="AG277" s="410"/>
      <c r="AH277" s="410"/>
      <c r="AI277" s="417"/>
      <c r="AJ277" s="410"/>
    </row>
    <row r="278" customFormat="false" ht="10.7" hidden="false" customHeight="true" outlineLevel="0" collapsed="false">
      <c r="A278" s="393"/>
      <c r="B278" s="393"/>
      <c r="C278" s="405"/>
      <c r="D278" s="405"/>
      <c r="E278" s="405"/>
      <c r="F278" s="405"/>
      <c r="G278" s="483"/>
      <c r="H278" s="483"/>
      <c r="I278" s="484"/>
      <c r="J278" s="342"/>
      <c r="K278" s="342"/>
      <c r="L278" s="410"/>
      <c r="M278" s="410"/>
      <c r="N278" s="410"/>
      <c r="O278" s="410"/>
      <c r="P278" s="410"/>
      <c r="Q278" s="410"/>
      <c r="R278" s="410"/>
      <c r="S278" s="410"/>
      <c r="T278" s="408"/>
      <c r="U278" s="408"/>
      <c r="V278" s="408"/>
      <c r="W278" s="408"/>
      <c r="X278" s="409"/>
      <c r="Y278" s="409"/>
      <c r="Z278" s="409"/>
      <c r="AA278" s="409"/>
      <c r="AB278" s="409"/>
      <c r="AC278" s="409"/>
      <c r="AD278" s="409"/>
      <c r="AE278" s="409"/>
      <c r="AF278" s="409"/>
      <c r="AG278" s="410"/>
      <c r="AH278" s="410"/>
      <c r="AI278" s="417"/>
      <c r="AJ278" s="410"/>
    </row>
    <row r="279" customFormat="false" ht="10.7" hidden="false" customHeight="true" outlineLevel="0" collapsed="false">
      <c r="A279" s="393"/>
      <c r="B279" s="393"/>
      <c r="C279" s="405"/>
      <c r="D279" s="405"/>
      <c r="E279" s="405"/>
      <c r="F279" s="405"/>
      <c r="G279" s="483"/>
      <c r="H279" s="483"/>
      <c r="I279" s="484"/>
      <c r="J279" s="342"/>
      <c r="K279" s="342"/>
      <c r="L279" s="410"/>
      <c r="M279" s="410"/>
      <c r="N279" s="410"/>
      <c r="O279" s="410"/>
      <c r="P279" s="410"/>
      <c r="Q279" s="410"/>
      <c r="R279" s="410"/>
      <c r="S279" s="410"/>
      <c r="T279" s="408"/>
      <c r="U279" s="408"/>
      <c r="V279" s="408"/>
      <c r="W279" s="408"/>
      <c r="X279" s="409"/>
      <c r="Y279" s="409"/>
      <c r="Z279" s="409"/>
      <c r="AA279" s="409"/>
      <c r="AB279" s="409"/>
      <c r="AC279" s="409"/>
      <c r="AD279" s="409"/>
      <c r="AE279" s="409"/>
      <c r="AF279" s="409"/>
      <c r="AG279" s="410"/>
      <c r="AH279" s="410"/>
      <c r="AI279" s="417"/>
      <c r="AJ279" s="410"/>
    </row>
    <row r="280" customFormat="false" ht="10.7" hidden="false" customHeight="true" outlineLevel="0" collapsed="false">
      <c r="A280" s="393"/>
      <c r="B280" s="393"/>
      <c r="C280" s="405"/>
      <c r="D280" s="405"/>
      <c r="E280" s="405"/>
      <c r="F280" s="405"/>
      <c r="G280" s="483"/>
      <c r="H280" s="483"/>
      <c r="I280" s="484"/>
      <c r="J280" s="342"/>
      <c r="K280" s="342"/>
      <c r="L280" s="410"/>
      <c r="M280" s="410"/>
      <c r="N280" s="410"/>
      <c r="O280" s="410"/>
      <c r="P280" s="410"/>
      <c r="Q280" s="410"/>
      <c r="R280" s="410"/>
      <c r="S280" s="410"/>
      <c r="T280" s="408"/>
      <c r="U280" s="408"/>
      <c r="V280" s="408"/>
      <c r="W280" s="408"/>
      <c r="X280" s="409"/>
      <c r="Y280" s="409"/>
      <c r="Z280" s="409"/>
      <c r="AA280" s="409"/>
      <c r="AB280" s="409"/>
      <c r="AC280" s="409"/>
      <c r="AD280" s="409"/>
      <c r="AE280" s="409"/>
      <c r="AF280" s="409"/>
      <c r="AG280" s="410"/>
      <c r="AH280" s="410"/>
      <c r="AI280" s="417"/>
      <c r="AJ280" s="410"/>
    </row>
    <row r="281" customFormat="false" ht="10.7" hidden="false" customHeight="true" outlineLevel="0" collapsed="false">
      <c r="A281" s="393"/>
      <c r="B281" s="393"/>
      <c r="C281" s="405"/>
      <c r="D281" s="405"/>
      <c r="E281" s="405"/>
      <c r="F281" s="405"/>
      <c r="G281" s="483"/>
      <c r="H281" s="483"/>
      <c r="I281" s="484"/>
      <c r="J281" s="342"/>
      <c r="K281" s="342"/>
      <c r="L281" s="410"/>
      <c r="M281" s="410"/>
      <c r="N281" s="410"/>
      <c r="O281" s="410"/>
      <c r="P281" s="410"/>
      <c r="Q281" s="410"/>
      <c r="R281" s="410"/>
      <c r="S281" s="410"/>
      <c r="T281" s="408"/>
      <c r="U281" s="408"/>
      <c r="V281" s="408"/>
      <c r="W281" s="408"/>
      <c r="X281" s="409"/>
      <c r="Y281" s="409"/>
      <c r="Z281" s="409"/>
      <c r="AA281" s="409"/>
      <c r="AB281" s="409"/>
      <c r="AC281" s="409"/>
      <c r="AD281" s="409"/>
      <c r="AE281" s="409"/>
      <c r="AF281" s="409"/>
      <c r="AG281" s="410"/>
      <c r="AH281" s="410"/>
      <c r="AI281" s="417"/>
      <c r="AJ281" s="410"/>
    </row>
    <row r="282" customFormat="false" ht="10.7" hidden="false" customHeight="true" outlineLevel="0" collapsed="false">
      <c r="A282" s="393"/>
      <c r="B282" s="393"/>
      <c r="C282" s="405"/>
      <c r="D282" s="405"/>
      <c r="E282" s="405"/>
      <c r="F282" s="405"/>
      <c r="G282" s="483"/>
      <c r="H282" s="483"/>
      <c r="I282" s="484"/>
      <c r="J282" s="342"/>
      <c r="K282" s="342"/>
      <c r="L282" s="410"/>
      <c r="M282" s="410"/>
      <c r="N282" s="410"/>
      <c r="O282" s="410"/>
      <c r="P282" s="410"/>
      <c r="Q282" s="410"/>
      <c r="R282" s="410"/>
      <c r="S282" s="410"/>
      <c r="T282" s="408"/>
      <c r="U282" s="408"/>
      <c r="V282" s="408"/>
      <c r="W282" s="408"/>
      <c r="X282" s="409"/>
      <c r="Y282" s="409"/>
      <c r="Z282" s="409"/>
      <c r="AA282" s="409"/>
      <c r="AB282" s="409"/>
      <c r="AC282" s="409"/>
      <c r="AD282" s="409"/>
      <c r="AE282" s="409"/>
      <c r="AF282" s="409"/>
      <c r="AG282" s="410"/>
      <c r="AH282" s="410"/>
      <c r="AI282" s="417"/>
      <c r="AJ282" s="410"/>
    </row>
    <row r="283" customFormat="false" ht="10.7" hidden="false" customHeight="true" outlineLevel="0" collapsed="false">
      <c r="A283" s="393"/>
      <c r="B283" s="393"/>
      <c r="C283" s="405"/>
      <c r="D283" s="405"/>
      <c r="E283" s="405"/>
      <c r="F283" s="405"/>
      <c r="G283" s="483"/>
      <c r="H283" s="483"/>
      <c r="I283" s="484"/>
      <c r="J283" s="342"/>
      <c r="K283" s="342"/>
      <c r="L283" s="410"/>
      <c r="M283" s="410"/>
      <c r="N283" s="410"/>
      <c r="O283" s="410"/>
      <c r="P283" s="410"/>
      <c r="Q283" s="410"/>
      <c r="R283" s="410"/>
      <c r="S283" s="410"/>
      <c r="T283" s="408"/>
      <c r="U283" s="408"/>
      <c r="V283" s="408"/>
      <c r="W283" s="408"/>
      <c r="X283" s="409"/>
      <c r="Y283" s="409"/>
      <c r="Z283" s="409"/>
      <c r="AA283" s="409"/>
      <c r="AB283" s="409"/>
      <c r="AC283" s="409"/>
      <c r="AD283" s="409"/>
      <c r="AE283" s="409"/>
      <c r="AF283" s="409"/>
      <c r="AG283" s="410"/>
      <c r="AH283" s="410"/>
      <c r="AI283" s="417"/>
      <c r="AJ283" s="410"/>
    </row>
    <row r="284" customFormat="false" ht="10.7" hidden="false" customHeight="true" outlineLevel="0" collapsed="false">
      <c r="A284" s="393"/>
      <c r="B284" s="393"/>
      <c r="C284" s="405"/>
      <c r="D284" s="405"/>
      <c r="E284" s="405"/>
      <c r="F284" s="405"/>
      <c r="G284" s="483"/>
      <c r="H284" s="483"/>
      <c r="I284" s="484"/>
      <c r="J284" s="342"/>
      <c r="K284" s="342"/>
      <c r="L284" s="410"/>
      <c r="M284" s="410"/>
      <c r="N284" s="410"/>
      <c r="O284" s="410"/>
      <c r="P284" s="410"/>
      <c r="Q284" s="410"/>
      <c r="R284" s="410"/>
      <c r="S284" s="410"/>
      <c r="T284" s="408"/>
      <c r="U284" s="408"/>
      <c r="V284" s="408"/>
      <c r="W284" s="408"/>
      <c r="X284" s="409"/>
      <c r="Y284" s="409"/>
      <c r="Z284" s="409"/>
      <c r="AA284" s="409"/>
      <c r="AB284" s="409"/>
      <c r="AC284" s="409"/>
      <c r="AD284" s="409"/>
      <c r="AE284" s="409"/>
      <c r="AF284" s="409"/>
      <c r="AG284" s="410"/>
      <c r="AH284" s="410"/>
      <c r="AI284" s="417"/>
      <c r="AJ284" s="410"/>
    </row>
    <row r="285" customFormat="false" ht="12.75" hidden="false" customHeight="false" outlineLevel="0" collapsed="false">
      <c r="A285" s="393"/>
      <c r="B285" s="393"/>
      <c r="C285" s="405"/>
      <c r="D285" s="405"/>
      <c r="E285" s="405"/>
      <c r="F285" s="405"/>
      <c r="G285" s="483"/>
      <c r="H285" s="483"/>
      <c r="I285" s="484"/>
      <c r="J285" s="342"/>
      <c r="K285" s="342"/>
      <c r="L285" s="410"/>
      <c r="M285" s="410"/>
      <c r="N285" s="410"/>
      <c r="O285" s="410"/>
      <c r="P285" s="410"/>
      <c r="Q285" s="410"/>
      <c r="R285" s="410"/>
      <c r="S285" s="410"/>
      <c r="T285" s="408"/>
      <c r="U285" s="408"/>
      <c r="V285" s="408"/>
      <c r="W285" s="408"/>
      <c r="X285" s="409"/>
      <c r="Y285" s="409"/>
      <c r="Z285" s="409"/>
      <c r="AA285" s="409"/>
      <c r="AB285" s="409"/>
    </row>
  </sheetData>
  <mergeCells count="237">
    <mergeCell ref="A1:X2"/>
    <mergeCell ref="A3:F3"/>
    <mergeCell ref="K3:X3"/>
    <mergeCell ref="A4:G4"/>
    <mergeCell ref="K4:X4"/>
    <mergeCell ref="W5:X5"/>
    <mergeCell ref="A7:X7"/>
    <mergeCell ref="A8:D8"/>
    <mergeCell ref="W9:X9"/>
    <mergeCell ref="W12:X12"/>
    <mergeCell ref="A14:X14"/>
    <mergeCell ref="A17:X17"/>
    <mergeCell ref="E18:G18"/>
    <mergeCell ref="T18:V18"/>
    <mergeCell ref="E19:F19"/>
    <mergeCell ref="T19:V19"/>
    <mergeCell ref="W19:X19"/>
    <mergeCell ref="E20:T20"/>
    <mergeCell ref="A23:X23"/>
    <mergeCell ref="K24:T24"/>
    <mergeCell ref="C25:I25"/>
    <mergeCell ref="B26:I26"/>
    <mergeCell ref="C27:I27"/>
    <mergeCell ref="C28:I28"/>
    <mergeCell ref="B29:I29"/>
    <mergeCell ref="B30:I30"/>
    <mergeCell ref="C31:I31"/>
    <mergeCell ref="C32:I32"/>
    <mergeCell ref="C33:I33"/>
    <mergeCell ref="B34:I34"/>
    <mergeCell ref="C35:I35"/>
    <mergeCell ref="C36:I36"/>
    <mergeCell ref="C37:I37"/>
    <mergeCell ref="C38:I38"/>
    <mergeCell ref="C39:I39"/>
    <mergeCell ref="B40:I40"/>
    <mergeCell ref="B41:I41"/>
    <mergeCell ref="C42:I42"/>
    <mergeCell ref="C43:I43"/>
    <mergeCell ref="B44:I44"/>
    <mergeCell ref="C45:I45"/>
    <mergeCell ref="C46:I46"/>
    <mergeCell ref="C47:I47"/>
    <mergeCell ref="C48:I48"/>
    <mergeCell ref="C49:I49"/>
    <mergeCell ref="B50:I50"/>
    <mergeCell ref="B51:I51"/>
    <mergeCell ref="C52:I52"/>
    <mergeCell ref="C53:I53"/>
    <mergeCell ref="C54:I54"/>
    <mergeCell ref="C55:I55"/>
    <mergeCell ref="C56:I56"/>
    <mergeCell ref="B57:I57"/>
    <mergeCell ref="C58:I58"/>
    <mergeCell ref="C59:I59"/>
    <mergeCell ref="C60:I60"/>
    <mergeCell ref="C61:I61"/>
    <mergeCell ref="C62:I62"/>
    <mergeCell ref="C63:I63"/>
    <mergeCell ref="C64:I64"/>
    <mergeCell ref="C66:I66"/>
    <mergeCell ref="C67:I67"/>
    <mergeCell ref="C68:I68"/>
    <mergeCell ref="C69:I69"/>
    <mergeCell ref="C70:I70"/>
    <mergeCell ref="C71:I71"/>
    <mergeCell ref="B72:I72"/>
    <mergeCell ref="C73:I73"/>
    <mergeCell ref="C74:I74"/>
    <mergeCell ref="C75:I75"/>
    <mergeCell ref="B76:I76"/>
    <mergeCell ref="C77:I77"/>
    <mergeCell ref="C78:I78"/>
    <mergeCell ref="C79:I79"/>
    <mergeCell ref="C80:I80"/>
    <mergeCell ref="C81:I81"/>
    <mergeCell ref="C82:I82"/>
    <mergeCell ref="B83:I83"/>
    <mergeCell ref="C84:I84"/>
    <mergeCell ref="C85:I85"/>
    <mergeCell ref="C86:I86"/>
    <mergeCell ref="C87:I87"/>
    <mergeCell ref="C88:I88"/>
    <mergeCell ref="C89:I89"/>
    <mergeCell ref="C90:I90"/>
    <mergeCell ref="C91:I91"/>
    <mergeCell ref="C92:I92"/>
    <mergeCell ref="C93:I93"/>
    <mergeCell ref="C94:I94"/>
    <mergeCell ref="C95:I95"/>
    <mergeCell ref="C96:I96"/>
    <mergeCell ref="C97:I97"/>
    <mergeCell ref="C98:I98"/>
    <mergeCell ref="C99:I99"/>
    <mergeCell ref="C100:I100"/>
    <mergeCell ref="C101:I101"/>
    <mergeCell ref="C102:I102"/>
    <mergeCell ref="C103:I103"/>
    <mergeCell ref="C104:I104"/>
    <mergeCell ref="C105:I105"/>
    <mergeCell ref="C106:I106"/>
    <mergeCell ref="C107:I107"/>
    <mergeCell ref="C108:I108"/>
    <mergeCell ref="C109:I109"/>
    <mergeCell ref="B110:I110"/>
    <mergeCell ref="C111:I111"/>
    <mergeCell ref="C112:I112"/>
    <mergeCell ref="C113:I113"/>
    <mergeCell ref="C114:I114"/>
    <mergeCell ref="C115:I115"/>
    <mergeCell ref="C116:I116"/>
    <mergeCell ref="C117:I117"/>
    <mergeCell ref="C118:I118"/>
    <mergeCell ref="C119:I119"/>
    <mergeCell ref="C120:I120"/>
    <mergeCell ref="C121:I121"/>
    <mergeCell ref="C122:I122"/>
    <mergeCell ref="C123:I123"/>
    <mergeCell ref="C124:I124"/>
    <mergeCell ref="C125:I125"/>
    <mergeCell ref="C126:I126"/>
    <mergeCell ref="C127:I127"/>
    <mergeCell ref="C128:I128"/>
    <mergeCell ref="C129:I129"/>
    <mergeCell ref="C130:I130"/>
    <mergeCell ref="C131:I131"/>
    <mergeCell ref="B132:I132"/>
    <mergeCell ref="C133:I133"/>
    <mergeCell ref="C134:I134"/>
    <mergeCell ref="C135:I135"/>
    <mergeCell ref="C136:I136"/>
    <mergeCell ref="C137:I137"/>
    <mergeCell ref="C138:I138"/>
    <mergeCell ref="C139:I139"/>
    <mergeCell ref="C140:I140"/>
    <mergeCell ref="B141:I141"/>
    <mergeCell ref="C142:I142"/>
    <mergeCell ref="C143:I143"/>
    <mergeCell ref="C144:I144"/>
    <mergeCell ref="C145:I145"/>
    <mergeCell ref="C146:I146"/>
    <mergeCell ref="C147:I147"/>
    <mergeCell ref="C148:I148"/>
    <mergeCell ref="C149:I149"/>
    <mergeCell ref="C150:I150"/>
    <mergeCell ref="C151:I151"/>
    <mergeCell ref="C152:I152"/>
    <mergeCell ref="C153:I153"/>
    <mergeCell ref="C154:I154"/>
    <mergeCell ref="B155:I155"/>
    <mergeCell ref="C156:I156"/>
    <mergeCell ref="C157:I157"/>
    <mergeCell ref="A160:F160"/>
    <mergeCell ref="G160:H160"/>
    <mergeCell ref="A161:F161"/>
    <mergeCell ref="G161:H161"/>
    <mergeCell ref="A162:F162"/>
    <mergeCell ref="G162:H162"/>
    <mergeCell ref="A169:X169"/>
    <mergeCell ref="A171:X171"/>
    <mergeCell ref="A173:X173"/>
    <mergeCell ref="A175:X175"/>
    <mergeCell ref="A181:X181"/>
    <mergeCell ref="A182:X182"/>
    <mergeCell ref="A183:X183"/>
    <mergeCell ref="A184:X184"/>
    <mergeCell ref="A185:X185"/>
    <mergeCell ref="A186:X186"/>
    <mergeCell ref="A188:X188"/>
    <mergeCell ref="G189:H189"/>
    <mergeCell ref="A190:F191"/>
    <mergeCell ref="T190:W190"/>
    <mergeCell ref="T192:W193"/>
    <mergeCell ref="K193:K194"/>
    <mergeCell ref="X193:X194"/>
    <mergeCell ref="T194:W195"/>
    <mergeCell ref="A195:F195"/>
    <mergeCell ref="T197:W198"/>
    <mergeCell ref="K198:K199"/>
    <mergeCell ref="X198:X199"/>
    <mergeCell ref="T199:W200"/>
    <mergeCell ref="G202:I202"/>
    <mergeCell ref="K202:W202"/>
    <mergeCell ref="G203:I203"/>
    <mergeCell ref="K203:W203"/>
    <mergeCell ref="A204:X204"/>
    <mergeCell ref="A205:A206"/>
    <mergeCell ref="B205:G206"/>
    <mergeCell ref="H205:H206"/>
    <mergeCell ref="I205:J205"/>
    <mergeCell ref="K205:T205"/>
    <mergeCell ref="U205:V205"/>
    <mergeCell ref="W205:X205"/>
    <mergeCell ref="AG205:AH205"/>
    <mergeCell ref="AI205:AJ205"/>
    <mergeCell ref="B207:G207"/>
    <mergeCell ref="B208:G208"/>
    <mergeCell ref="B209:G209"/>
    <mergeCell ref="B210:G210"/>
    <mergeCell ref="B211:G211"/>
    <mergeCell ref="B212:G212"/>
    <mergeCell ref="B213:G213"/>
    <mergeCell ref="B214:G214"/>
    <mergeCell ref="B215:G215"/>
    <mergeCell ref="B217:G217"/>
    <mergeCell ref="B218:D220"/>
    <mergeCell ref="F219:G219"/>
    <mergeCell ref="I219:J219"/>
    <mergeCell ref="K219:T219"/>
    <mergeCell ref="U219:V219"/>
    <mergeCell ref="W219:X219"/>
    <mergeCell ref="AG219:AH219"/>
    <mergeCell ref="AI219:AJ219"/>
    <mergeCell ref="F220:G220"/>
    <mergeCell ref="I220:J220"/>
    <mergeCell ref="K220:T220"/>
    <mergeCell ref="U220:V220"/>
    <mergeCell ref="W220:X220"/>
    <mergeCell ref="AG220:AH220"/>
    <mergeCell ref="AI220:AJ220"/>
    <mergeCell ref="A222:X222"/>
    <mergeCell ref="A223:A224"/>
    <mergeCell ref="B223:G224"/>
    <mergeCell ref="H223:H224"/>
    <mergeCell ref="I223:J223"/>
    <mergeCell ref="K223:T223"/>
    <mergeCell ref="U223:V223"/>
    <mergeCell ref="A236:F236"/>
    <mergeCell ref="A237:F237"/>
    <mergeCell ref="E251:U251"/>
    <mergeCell ref="A253:G253"/>
    <mergeCell ref="H255:I255"/>
    <mergeCell ref="E257:U257"/>
    <mergeCell ref="A259:G259"/>
    <mergeCell ref="H261:I261"/>
    <mergeCell ref="E263:U263"/>
    <mergeCell ref="A265:G265"/>
  </mergeCells>
  <conditionalFormatting sqref="J207:J217 T207:T217 V207:V217 X207:AB217">
    <cfRule type="cellIs" priority="2" operator="equal" aboveAverage="0" equalAverage="0" bottom="0" percent="0" rank="0" text="" dxfId="2">
      <formula>0</formula>
    </cfRule>
  </conditionalFormatting>
  <printOptions headings="false" gridLines="false" gridLinesSet="true" horizontalCentered="false" verticalCentered="false"/>
  <pageMargins left="0.236111111111111" right="0.236111111111111" top="0.747916666666667" bottom="0.747916666666667" header="0.511811023622047" footer="0.511811023622047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T250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pane xSplit="0" ySplit="1" topLeftCell="A5" activePane="bottomLeft" state="frozen"/>
      <selection pane="topLeft" activeCell="A1" activeCellId="0" sqref="A1"/>
      <selection pane="bottomLeft" activeCell="M208" activeCellId="0" sqref="M208"/>
    </sheetView>
  </sheetViews>
  <sheetFormatPr defaultColWidth="9.0546875" defaultRowHeight="12.75" zeroHeight="false" outlineLevelRow="0" outlineLevelCol="0"/>
  <cols>
    <col collapsed="false" customWidth="true" hidden="false" outlineLevel="0" max="2" min="2" style="0" width="11.55"/>
  </cols>
  <sheetData>
    <row r="1" customFormat="false" ht="12.75" hidden="false" customHeight="false" outlineLevel="0" collapsed="false">
      <c r="A1" s="152" t="s">
        <v>44</v>
      </c>
      <c r="B1" s="152" t="s">
        <v>45</v>
      </c>
      <c r="C1" s="152" t="s">
        <v>46</v>
      </c>
      <c r="D1" s="152"/>
      <c r="E1" s="152"/>
      <c r="F1" s="152"/>
      <c r="G1" s="152"/>
      <c r="H1" s="152"/>
      <c r="I1" s="152"/>
      <c r="J1" s="152" t="s">
        <v>47</v>
      </c>
      <c r="K1" s="152" t="s">
        <v>48</v>
      </c>
    </row>
    <row r="2" customFormat="false" ht="12.75" hidden="false" customHeight="false" outlineLevel="0" collapsed="false">
      <c r="A2" s="97" t="s">
        <v>60</v>
      </c>
      <c r="B2" s="97" t="s">
        <v>61</v>
      </c>
      <c r="C2" s="97"/>
      <c r="D2" s="97"/>
      <c r="E2" s="97"/>
      <c r="F2" s="97"/>
      <c r="G2" s="97"/>
      <c r="H2" s="97"/>
      <c r="I2" s="97"/>
      <c r="J2" s="97"/>
      <c r="K2" s="97"/>
    </row>
    <row r="3" s="495" customFormat="true" ht="12.75" hidden="false" customHeight="false" outlineLevel="0" collapsed="false">
      <c r="A3" s="493" t="s">
        <v>66</v>
      </c>
      <c r="B3" s="493" t="s">
        <v>67</v>
      </c>
      <c r="C3" s="493" t="s">
        <v>68</v>
      </c>
      <c r="D3" s="493"/>
      <c r="E3" s="493"/>
      <c r="F3" s="493"/>
      <c r="G3" s="493"/>
      <c r="H3" s="493"/>
      <c r="I3" s="493"/>
      <c r="J3" s="494" t="n">
        <v>2.5</v>
      </c>
      <c r="K3" s="494" t="s">
        <v>69</v>
      </c>
    </row>
    <row r="4" customFormat="false" ht="12.75" hidden="false" customHeight="false" outlineLevel="0" collapsed="false">
      <c r="A4" s="496" t="s">
        <v>498</v>
      </c>
      <c r="B4" s="496"/>
      <c r="C4" s="496"/>
      <c r="D4" s="496"/>
      <c r="E4" s="496"/>
      <c r="F4" s="496"/>
      <c r="G4" s="496"/>
      <c r="H4" s="496"/>
      <c r="I4" s="496"/>
      <c r="J4" s="496"/>
      <c r="K4" s="496"/>
    </row>
    <row r="5" s="495" customFormat="true" ht="12.75" hidden="false" customHeight="true" outlineLevel="0" collapsed="false">
      <c r="A5" s="493" t="s">
        <v>70</v>
      </c>
      <c r="B5" s="493" t="s">
        <v>71</v>
      </c>
      <c r="C5" s="497" t="s">
        <v>72</v>
      </c>
      <c r="D5" s="497"/>
      <c r="E5" s="497"/>
      <c r="F5" s="497"/>
      <c r="G5" s="497"/>
      <c r="H5" s="497"/>
      <c r="I5" s="497"/>
      <c r="J5" s="494" t="n">
        <v>8330</v>
      </c>
      <c r="K5" s="494" t="s">
        <v>69</v>
      </c>
    </row>
    <row r="6" s="499" customFormat="true" ht="12.75" hidden="false" customHeight="false" outlineLevel="0" collapsed="false">
      <c r="A6" s="498" t="s">
        <v>499</v>
      </c>
      <c r="B6" s="498"/>
      <c r="C6" s="498"/>
      <c r="D6" s="498"/>
      <c r="E6" s="498"/>
      <c r="F6" s="498"/>
      <c r="G6" s="498"/>
      <c r="H6" s="498"/>
      <c r="I6" s="498"/>
      <c r="J6" s="498"/>
      <c r="K6" s="498"/>
    </row>
    <row r="7" s="495" customFormat="true" ht="12.75" hidden="false" customHeight="true" outlineLevel="0" collapsed="false">
      <c r="A7" s="493" t="s">
        <v>500</v>
      </c>
      <c r="B7" s="493" t="s">
        <v>501</v>
      </c>
      <c r="C7" s="497" t="s">
        <v>502</v>
      </c>
      <c r="D7" s="497"/>
      <c r="E7" s="497"/>
      <c r="F7" s="497"/>
      <c r="G7" s="497"/>
      <c r="H7" s="497"/>
      <c r="I7" s="497"/>
      <c r="J7" s="494" t="n">
        <v>1</v>
      </c>
      <c r="K7" s="494" t="s">
        <v>132</v>
      </c>
    </row>
    <row r="8" customFormat="false" ht="12.75" hidden="false" customHeight="false" outlineLevel="0" collapsed="false">
      <c r="A8" s="500" t="s">
        <v>503</v>
      </c>
      <c r="B8" s="500"/>
      <c r="C8" s="500"/>
      <c r="D8" s="500"/>
      <c r="E8" s="500"/>
      <c r="F8" s="500"/>
      <c r="G8" s="500"/>
      <c r="H8" s="500"/>
      <c r="I8" s="500"/>
      <c r="J8" s="500"/>
      <c r="K8" s="500"/>
    </row>
    <row r="9" s="495" customFormat="true" ht="18.75" hidden="false" customHeight="true" outlineLevel="0" collapsed="false">
      <c r="A9" s="493" t="s">
        <v>504</v>
      </c>
      <c r="B9" s="501" t="s">
        <v>505</v>
      </c>
      <c r="C9" s="502" t="s">
        <v>506</v>
      </c>
      <c r="D9" s="502"/>
      <c r="E9" s="502"/>
      <c r="F9" s="502"/>
      <c r="G9" s="502"/>
      <c r="H9" s="502"/>
      <c r="I9" s="502"/>
      <c r="J9" s="503" t="n">
        <v>1</v>
      </c>
      <c r="K9" s="504" t="s">
        <v>132</v>
      </c>
    </row>
    <row r="10" customFormat="false" ht="12.75" hidden="false" customHeight="false" outlineLevel="0" collapsed="false">
      <c r="A10" s="500" t="s">
        <v>507</v>
      </c>
      <c r="B10" s="500"/>
      <c r="C10" s="500"/>
      <c r="D10" s="500"/>
      <c r="E10" s="500"/>
      <c r="F10" s="500"/>
      <c r="G10" s="500"/>
      <c r="H10" s="500"/>
      <c r="I10" s="500"/>
      <c r="J10" s="500"/>
      <c r="K10" s="500"/>
    </row>
    <row r="11" customFormat="false" ht="12.75" hidden="false" customHeight="false" outlineLevel="0" collapsed="false">
      <c r="A11" s="96" t="s">
        <v>73</v>
      </c>
      <c r="B11" s="505" t="s">
        <v>74</v>
      </c>
      <c r="C11" s="505"/>
      <c r="D11" s="505"/>
      <c r="E11" s="505"/>
      <c r="F11" s="505"/>
      <c r="G11" s="505"/>
      <c r="H11" s="505"/>
      <c r="I11" s="505"/>
      <c r="J11" s="505"/>
      <c r="K11" s="505"/>
    </row>
    <row r="12" customFormat="false" ht="12.75" hidden="false" customHeight="false" outlineLevel="0" collapsed="false">
      <c r="A12" s="124" t="s">
        <v>75</v>
      </c>
      <c r="B12" s="125" t="s">
        <v>76</v>
      </c>
      <c r="C12" s="125"/>
      <c r="D12" s="125"/>
      <c r="E12" s="125"/>
      <c r="F12" s="125"/>
      <c r="G12" s="125"/>
      <c r="H12" s="125"/>
      <c r="I12" s="125"/>
      <c r="J12" s="125"/>
      <c r="K12" s="125"/>
    </row>
    <row r="13" s="495" customFormat="true" ht="12.75" hidden="false" customHeight="true" outlineLevel="0" collapsed="false">
      <c r="A13" s="506" t="s">
        <v>77</v>
      </c>
      <c r="B13" s="501" t="s">
        <v>78</v>
      </c>
      <c r="C13" s="502" t="s">
        <v>79</v>
      </c>
      <c r="D13" s="502"/>
      <c r="E13" s="502"/>
      <c r="F13" s="502"/>
      <c r="G13" s="502"/>
      <c r="H13" s="502"/>
      <c r="I13" s="502"/>
      <c r="J13" s="507" t="n">
        <v>1501.01</v>
      </c>
      <c r="K13" s="504" t="s">
        <v>69</v>
      </c>
    </row>
    <row r="14" customFormat="false" ht="12.75" hidden="false" customHeight="false" outlineLevel="0" collapsed="false">
      <c r="A14" s="500" t="s">
        <v>508</v>
      </c>
      <c r="B14" s="500"/>
      <c r="C14" s="500"/>
      <c r="D14" s="500"/>
      <c r="E14" s="500"/>
      <c r="F14" s="500"/>
      <c r="G14" s="500"/>
      <c r="H14" s="500"/>
      <c r="I14" s="500"/>
      <c r="J14" s="500"/>
      <c r="K14" s="500"/>
    </row>
    <row r="15" s="495" customFormat="true" ht="18" hidden="false" customHeight="true" outlineLevel="0" collapsed="false">
      <c r="A15" s="506" t="s">
        <v>80</v>
      </c>
      <c r="B15" s="501" t="s">
        <v>81</v>
      </c>
      <c r="C15" s="502" t="s">
        <v>82</v>
      </c>
      <c r="D15" s="502"/>
      <c r="E15" s="502"/>
      <c r="F15" s="502"/>
      <c r="G15" s="502"/>
      <c r="H15" s="502"/>
      <c r="I15" s="502"/>
      <c r="J15" s="507" t="n">
        <v>1120.19</v>
      </c>
      <c r="K15" s="504" t="s">
        <v>69</v>
      </c>
      <c r="M15" s="508"/>
    </row>
    <row r="16" customFormat="false" ht="18" hidden="false" customHeight="true" outlineLevel="0" collapsed="false">
      <c r="A16" s="509" t="s">
        <v>509</v>
      </c>
      <c r="B16" s="509"/>
      <c r="C16" s="509"/>
      <c r="D16" s="509"/>
      <c r="E16" s="509"/>
      <c r="F16" s="509"/>
      <c r="G16" s="509"/>
      <c r="H16" s="509"/>
      <c r="I16" s="509"/>
      <c r="J16" s="509"/>
      <c r="K16" s="509"/>
    </row>
    <row r="17" s="495" customFormat="true" ht="18" hidden="false" customHeight="true" outlineLevel="0" collapsed="false">
      <c r="A17" s="506" t="s">
        <v>83</v>
      </c>
      <c r="B17" s="501" t="s">
        <v>84</v>
      </c>
      <c r="C17" s="502" t="s">
        <v>85</v>
      </c>
      <c r="D17" s="502"/>
      <c r="E17" s="502"/>
      <c r="F17" s="502"/>
      <c r="G17" s="502"/>
      <c r="H17" s="502"/>
      <c r="I17" s="502"/>
      <c r="J17" s="494" t="n">
        <v>380.82</v>
      </c>
      <c r="K17" s="503" t="s">
        <v>69</v>
      </c>
    </row>
    <row r="18" customFormat="false" ht="12.75" hidden="false" customHeight="false" outlineLevel="0" collapsed="false">
      <c r="A18" s="500" t="s">
        <v>510</v>
      </c>
      <c r="B18" s="500"/>
      <c r="C18" s="500"/>
      <c r="D18" s="500"/>
      <c r="E18" s="500"/>
      <c r="F18" s="500"/>
      <c r="G18" s="500"/>
      <c r="H18" s="500"/>
      <c r="I18" s="500"/>
      <c r="J18" s="500"/>
      <c r="K18" s="500"/>
    </row>
    <row r="19" customFormat="false" ht="12.75" hidden="false" customHeight="false" outlineLevel="0" collapsed="false">
      <c r="A19" s="124" t="s">
        <v>86</v>
      </c>
      <c r="B19" s="125" t="s">
        <v>87</v>
      </c>
      <c r="C19" s="125"/>
      <c r="D19" s="125"/>
      <c r="E19" s="125"/>
      <c r="F19" s="125"/>
      <c r="G19" s="125"/>
      <c r="H19" s="125"/>
      <c r="I19" s="125"/>
      <c r="J19" s="126"/>
      <c r="K19" s="126"/>
    </row>
    <row r="20" s="495" customFormat="true" ht="12.75" hidden="false" customHeight="true" outlineLevel="0" collapsed="false">
      <c r="A20" s="501" t="s">
        <v>88</v>
      </c>
      <c r="B20" s="501" t="s">
        <v>89</v>
      </c>
      <c r="C20" s="502" t="s">
        <v>90</v>
      </c>
      <c r="D20" s="502"/>
      <c r="E20" s="502"/>
      <c r="F20" s="502"/>
      <c r="G20" s="502"/>
      <c r="H20" s="502"/>
      <c r="I20" s="502"/>
      <c r="J20" s="494" t="n">
        <v>2.94</v>
      </c>
      <c r="K20" s="503" t="s">
        <v>91</v>
      </c>
      <c r="M20" s="495" t="n">
        <f aca="false">7.07*0.12*0.2+2.66*0.12*0.2+18.1*0.12*0.2+16.67*0.12*0.2+9.02*0.12*0.2+7.08*0.12*0.2+62*0.12*0.2</f>
        <v>2.9424</v>
      </c>
    </row>
    <row r="21" customFormat="false" ht="12.75" hidden="false" customHeight="false" outlineLevel="0" collapsed="false">
      <c r="A21" s="500" t="s">
        <v>511</v>
      </c>
      <c r="B21" s="500"/>
      <c r="C21" s="500"/>
      <c r="D21" s="500"/>
      <c r="E21" s="500"/>
      <c r="F21" s="500"/>
      <c r="G21" s="500"/>
      <c r="H21" s="500"/>
      <c r="I21" s="500"/>
      <c r="J21" s="500"/>
      <c r="K21" s="500"/>
    </row>
    <row r="22" s="495" customFormat="true" ht="20.25" hidden="false" customHeight="true" outlineLevel="0" collapsed="false">
      <c r="A22" s="501" t="s">
        <v>92</v>
      </c>
      <c r="B22" s="501" t="s">
        <v>93</v>
      </c>
      <c r="C22" s="502" t="s">
        <v>94</v>
      </c>
      <c r="D22" s="502"/>
      <c r="E22" s="502"/>
      <c r="F22" s="502"/>
      <c r="G22" s="502"/>
      <c r="H22" s="502"/>
      <c r="I22" s="502"/>
      <c r="J22" s="494" t="n">
        <v>59.38</v>
      </c>
      <c r="K22" s="503" t="s">
        <v>95</v>
      </c>
    </row>
    <row r="23" customFormat="false" ht="12.75" hidden="false" customHeight="false" outlineLevel="0" collapsed="false">
      <c r="A23" s="500" t="s">
        <v>512</v>
      </c>
      <c r="B23" s="500"/>
      <c r="C23" s="500"/>
      <c r="D23" s="500"/>
      <c r="E23" s="500"/>
      <c r="F23" s="500"/>
      <c r="G23" s="500"/>
      <c r="H23" s="500"/>
      <c r="I23" s="500"/>
      <c r="J23" s="500"/>
      <c r="K23" s="500"/>
      <c r="M23" s="0" t="n">
        <f aca="false">((7.07+2.66+18.1+16.67+9.02+7.08)*4)*0.245</f>
        <v>59.388</v>
      </c>
    </row>
    <row r="24" s="515" customFormat="true" ht="16.5" hidden="false" customHeight="true" outlineLevel="0" collapsed="false">
      <c r="A24" s="510" t="s">
        <v>96</v>
      </c>
      <c r="B24" s="511" t="s">
        <v>97</v>
      </c>
      <c r="C24" s="512" t="s">
        <v>98</v>
      </c>
      <c r="D24" s="512"/>
      <c r="E24" s="512"/>
      <c r="F24" s="512"/>
      <c r="G24" s="512"/>
      <c r="H24" s="512"/>
      <c r="I24" s="512"/>
      <c r="J24" s="513" t="n">
        <f aca="false">((7.07+2.66+18.1+16.67+9.02+7.08)/0.2)*0.53</f>
        <v>160.59</v>
      </c>
      <c r="K24" s="514" t="s">
        <v>95</v>
      </c>
    </row>
    <row r="25" customFormat="false" ht="12.75" hidden="false" customHeight="false" outlineLevel="0" collapsed="false">
      <c r="A25" s="500" t="s">
        <v>513</v>
      </c>
      <c r="B25" s="500"/>
      <c r="C25" s="500"/>
      <c r="D25" s="500"/>
      <c r="E25" s="500"/>
      <c r="F25" s="500"/>
      <c r="G25" s="500"/>
      <c r="H25" s="500"/>
      <c r="I25" s="500"/>
      <c r="J25" s="500"/>
      <c r="K25" s="500"/>
      <c r="M25" s="0" t="n">
        <f aca="false">((7.07+2.66+18.1+16.67+9.02+7.08)/0.2)*0.53</f>
        <v>160.59</v>
      </c>
      <c r="N25" s="0" t="n">
        <f aca="false">0.16*2+0.08*2+0.05</f>
        <v>0.53</v>
      </c>
    </row>
    <row r="26" s="515" customFormat="true" ht="12.75" hidden="false" customHeight="false" outlineLevel="0" collapsed="false">
      <c r="A26" s="510" t="s">
        <v>96</v>
      </c>
      <c r="B26" s="511" t="s">
        <v>100</v>
      </c>
      <c r="C26" s="511" t="s">
        <v>101</v>
      </c>
      <c r="D26" s="511"/>
      <c r="E26" s="511"/>
      <c r="F26" s="511"/>
      <c r="G26" s="511"/>
      <c r="H26" s="511"/>
      <c r="I26" s="511"/>
      <c r="J26" s="513" t="n">
        <v>24.24</v>
      </c>
      <c r="K26" s="514" t="s">
        <v>69</v>
      </c>
    </row>
    <row r="27" customFormat="false" ht="12.75" hidden="false" customHeight="false" outlineLevel="0" collapsed="false">
      <c r="A27" s="500" t="s">
        <v>514</v>
      </c>
      <c r="B27" s="500"/>
      <c r="C27" s="500"/>
      <c r="D27" s="500"/>
      <c r="E27" s="500"/>
      <c r="F27" s="500"/>
      <c r="G27" s="500"/>
      <c r="H27" s="500"/>
      <c r="I27" s="500"/>
      <c r="J27" s="500"/>
      <c r="K27" s="500"/>
      <c r="M27" s="0" t="n">
        <f aca="false">((7.07+2.66+18.1+16.67+9.02+7.08)*0.2)*2</f>
        <v>24.24</v>
      </c>
    </row>
    <row r="28" s="515" customFormat="true" ht="12.75" hidden="false" customHeight="true" outlineLevel="0" collapsed="false">
      <c r="A28" s="510" t="s">
        <v>99</v>
      </c>
      <c r="B28" s="516" t="s">
        <v>103</v>
      </c>
      <c r="C28" s="516" t="s">
        <v>104</v>
      </c>
      <c r="D28" s="516"/>
      <c r="E28" s="516"/>
      <c r="F28" s="516"/>
      <c r="G28" s="516"/>
      <c r="H28" s="516"/>
      <c r="I28" s="516"/>
      <c r="J28" s="514" t="n">
        <v>31.51</v>
      </c>
      <c r="K28" s="517" t="s">
        <v>69</v>
      </c>
    </row>
    <row r="29" customFormat="false" ht="12.75" hidden="false" customHeight="false" outlineLevel="0" collapsed="false">
      <c r="A29" s="500" t="s">
        <v>515</v>
      </c>
      <c r="B29" s="500"/>
      <c r="C29" s="500"/>
      <c r="D29" s="500"/>
      <c r="E29" s="500"/>
      <c r="F29" s="500"/>
      <c r="G29" s="500"/>
      <c r="H29" s="500"/>
      <c r="I29" s="500"/>
      <c r="J29" s="500"/>
      <c r="K29" s="500"/>
      <c r="M29" s="518" t="n">
        <f aca="false">((7.07+2.66+18.1+16.67+9.02+7.08)*0.2)*2+((7.07+2.66+18.1+16.67+9.02+7.08)*0.12)</f>
        <v>31.512</v>
      </c>
    </row>
    <row r="30" customFormat="false" ht="12.75" hidden="false" customHeight="false" outlineLevel="0" collapsed="false">
      <c r="A30" s="96" t="s">
        <v>105</v>
      </c>
      <c r="B30" s="97" t="s">
        <v>106</v>
      </c>
      <c r="C30" s="97"/>
      <c r="D30" s="97"/>
      <c r="E30" s="97"/>
      <c r="F30" s="97"/>
      <c r="G30" s="97"/>
      <c r="H30" s="97"/>
      <c r="I30" s="97"/>
      <c r="J30" s="97"/>
      <c r="K30" s="97"/>
    </row>
    <row r="31" customFormat="false" ht="12.75" hidden="false" customHeight="false" outlineLevel="0" collapsed="false">
      <c r="A31" s="124" t="s">
        <v>107</v>
      </c>
      <c r="B31" s="125" t="s">
        <v>108</v>
      </c>
      <c r="C31" s="125"/>
      <c r="D31" s="125"/>
      <c r="E31" s="125"/>
      <c r="F31" s="125"/>
      <c r="G31" s="125"/>
      <c r="H31" s="125"/>
      <c r="I31" s="125"/>
      <c r="J31" s="126"/>
      <c r="K31" s="126"/>
    </row>
    <row r="32" s="515" customFormat="true" ht="12.75" hidden="false" customHeight="true" outlineLevel="0" collapsed="false">
      <c r="A32" s="510" t="s">
        <v>109</v>
      </c>
      <c r="B32" s="511" t="s">
        <v>78</v>
      </c>
      <c r="C32" s="512" t="s">
        <v>79</v>
      </c>
      <c r="D32" s="512"/>
      <c r="E32" s="512"/>
      <c r="F32" s="512"/>
      <c r="G32" s="512"/>
      <c r="H32" s="512"/>
      <c r="I32" s="512"/>
      <c r="J32" s="517" t="n">
        <v>1006.2</v>
      </c>
      <c r="K32" s="519" t="s">
        <v>69</v>
      </c>
    </row>
    <row r="33" customFormat="false" ht="12.75" hidden="false" customHeight="false" outlineLevel="0" collapsed="false">
      <c r="A33" s="500" t="s">
        <v>516</v>
      </c>
      <c r="B33" s="500"/>
      <c r="C33" s="500"/>
      <c r="D33" s="500"/>
      <c r="E33" s="500"/>
      <c r="F33" s="500"/>
      <c r="G33" s="500"/>
      <c r="H33" s="500"/>
      <c r="I33" s="500"/>
      <c r="J33" s="500"/>
      <c r="K33" s="500"/>
    </row>
    <row r="34" s="515" customFormat="true" ht="17.25" hidden="false" customHeight="true" outlineLevel="0" collapsed="false">
      <c r="A34" s="510" t="s">
        <v>110</v>
      </c>
      <c r="B34" s="511" t="s">
        <v>84</v>
      </c>
      <c r="C34" s="512" t="s">
        <v>85</v>
      </c>
      <c r="D34" s="512"/>
      <c r="E34" s="512"/>
      <c r="F34" s="512"/>
      <c r="G34" s="512"/>
      <c r="H34" s="512"/>
      <c r="I34" s="512"/>
      <c r="J34" s="513" t="n">
        <v>936</v>
      </c>
      <c r="K34" s="514" t="s">
        <v>69</v>
      </c>
    </row>
    <row r="35" customFormat="false" ht="12.75" hidden="false" customHeight="false" outlineLevel="0" collapsed="false">
      <c r="A35" s="500" t="s">
        <v>517</v>
      </c>
      <c r="B35" s="500"/>
      <c r="C35" s="500"/>
      <c r="D35" s="500"/>
      <c r="E35" s="500"/>
      <c r="F35" s="500"/>
      <c r="G35" s="500"/>
      <c r="H35" s="500"/>
      <c r="I35" s="500"/>
      <c r="J35" s="500"/>
      <c r="K35" s="500"/>
      <c r="M35" s="0" t="n">
        <f aca="false">234*4</f>
        <v>936</v>
      </c>
    </row>
    <row r="36" customFormat="false" ht="12.75" hidden="false" customHeight="false" outlineLevel="0" collapsed="false">
      <c r="A36" s="124" t="s">
        <v>111</v>
      </c>
      <c r="B36" s="125" t="s">
        <v>87</v>
      </c>
      <c r="C36" s="125"/>
      <c r="D36" s="125"/>
      <c r="E36" s="125"/>
      <c r="F36" s="125"/>
      <c r="G36" s="125"/>
      <c r="H36" s="125"/>
      <c r="I36" s="125"/>
      <c r="J36" s="126"/>
      <c r="K36" s="126"/>
    </row>
    <row r="37" s="515" customFormat="true" ht="12.75" hidden="false" customHeight="true" outlineLevel="0" collapsed="false">
      <c r="A37" s="510" t="s">
        <v>112</v>
      </c>
      <c r="B37" s="511" t="s">
        <v>89</v>
      </c>
      <c r="C37" s="512" t="s">
        <v>90</v>
      </c>
      <c r="D37" s="512"/>
      <c r="E37" s="512"/>
      <c r="F37" s="512"/>
      <c r="G37" s="512"/>
      <c r="H37" s="512"/>
      <c r="I37" s="512"/>
      <c r="J37" s="517" t="n">
        <v>16.84</v>
      </c>
      <c r="K37" s="514" t="s">
        <v>91</v>
      </c>
    </row>
    <row r="38" customFormat="false" ht="12.75" hidden="false" customHeight="false" outlineLevel="0" collapsed="false">
      <c r="A38" s="500" t="s">
        <v>518</v>
      </c>
      <c r="B38" s="500"/>
      <c r="C38" s="500"/>
      <c r="D38" s="500"/>
      <c r="E38" s="500"/>
      <c r="F38" s="500"/>
      <c r="G38" s="500"/>
      <c r="H38" s="500"/>
      <c r="I38" s="500"/>
      <c r="J38" s="500"/>
      <c r="K38" s="500"/>
      <c r="M38" s="0" t="n">
        <f aca="false">234*3*0.12*0.2</f>
        <v>16.848</v>
      </c>
    </row>
    <row r="39" s="515" customFormat="true" ht="20.25" hidden="false" customHeight="true" outlineLevel="0" collapsed="false">
      <c r="A39" s="510" t="s">
        <v>113</v>
      </c>
      <c r="B39" s="511" t="s">
        <v>93</v>
      </c>
      <c r="C39" s="512" t="s">
        <v>94</v>
      </c>
      <c r="D39" s="512"/>
      <c r="E39" s="512"/>
      <c r="F39" s="512"/>
      <c r="G39" s="512"/>
      <c r="H39" s="512"/>
      <c r="I39" s="512"/>
      <c r="J39" s="517" t="n">
        <v>687.96</v>
      </c>
      <c r="K39" s="514" t="s">
        <v>95</v>
      </c>
      <c r="M39" s="515" t="n">
        <f aca="false">(234*3*0.245)*4</f>
        <v>687.96</v>
      </c>
    </row>
    <row r="40" customFormat="false" ht="12.75" hidden="false" customHeight="false" outlineLevel="0" collapsed="false">
      <c r="A40" s="500" t="s">
        <v>519</v>
      </c>
      <c r="B40" s="500"/>
      <c r="C40" s="500"/>
      <c r="D40" s="500"/>
      <c r="E40" s="500"/>
      <c r="F40" s="500"/>
      <c r="G40" s="500"/>
      <c r="H40" s="500"/>
      <c r="I40" s="500"/>
      <c r="J40" s="500"/>
      <c r="K40" s="500"/>
    </row>
    <row r="41" s="515" customFormat="true" ht="19.5" hidden="false" customHeight="true" outlineLevel="0" collapsed="false">
      <c r="A41" s="510" t="s">
        <v>114</v>
      </c>
      <c r="B41" s="511" t="s">
        <v>97</v>
      </c>
      <c r="C41" s="512" t="s">
        <v>98</v>
      </c>
      <c r="D41" s="512"/>
      <c r="E41" s="512"/>
      <c r="F41" s="512"/>
      <c r="G41" s="512"/>
      <c r="H41" s="512"/>
      <c r="I41" s="512"/>
      <c r="J41" s="513" t="n">
        <v>95.49</v>
      </c>
      <c r="K41" s="514" t="s">
        <v>95</v>
      </c>
      <c r="M41" s="515" t="n">
        <f aca="false">((234/0.2)*0.53)*0.154</f>
        <v>95.4954</v>
      </c>
    </row>
    <row r="42" customFormat="false" ht="12.75" hidden="false" customHeight="false" outlineLevel="0" collapsed="false">
      <c r="A42" s="520" t="s">
        <v>520</v>
      </c>
      <c r="B42" s="520"/>
      <c r="C42" s="520"/>
      <c r="D42" s="520"/>
      <c r="E42" s="520"/>
      <c r="F42" s="520"/>
      <c r="G42" s="520"/>
      <c r="H42" s="520"/>
      <c r="I42" s="520"/>
      <c r="J42" s="520"/>
      <c r="K42" s="520"/>
    </row>
    <row r="43" s="515" customFormat="true" ht="12.75" hidden="false" customHeight="true" outlineLevel="0" collapsed="false">
      <c r="A43" s="510" t="s">
        <v>115</v>
      </c>
      <c r="B43" s="511" t="s">
        <v>100</v>
      </c>
      <c r="C43" s="511" t="s">
        <v>101</v>
      </c>
      <c r="D43" s="511"/>
      <c r="E43" s="511"/>
      <c r="F43" s="511"/>
      <c r="G43" s="511"/>
      <c r="H43" s="511"/>
      <c r="I43" s="511"/>
      <c r="J43" s="513" t="n">
        <v>180.8</v>
      </c>
      <c r="K43" s="514" t="s">
        <v>69</v>
      </c>
    </row>
    <row r="44" customFormat="false" ht="12.75" hidden="false" customHeight="false" outlineLevel="0" collapsed="false">
      <c r="A44" s="500" t="s">
        <v>521</v>
      </c>
      <c r="B44" s="500"/>
      <c r="C44" s="500"/>
      <c r="D44" s="500"/>
      <c r="E44" s="500"/>
      <c r="F44" s="500"/>
      <c r="G44" s="500"/>
      <c r="H44" s="500"/>
      <c r="I44" s="500"/>
      <c r="J44" s="500"/>
      <c r="K44" s="500"/>
      <c r="M44" s="0" t="n">
        <f aca="false">((234*3)*0.2)*2</f>
        <v>280.8</v>
      </c>
    </row>
    <row r="45" s="515" customFormat="true" ht="12.75" hidden="false" customHeight="true" outlineLevel="0" collapsed="false">
      <c r="A45" s="510" t="s">
        <v>522</v>
      </c>
      <c r="B45" s="516" t="s">
        <v>103</v>
      </c>
      <c r="C45" s="516" t="s">
        <v>104</v>
      </c>
      <c r="D45" s="516"/>
      <c r="E45" s="516"/>
      <c r="F45" s="516"/>
      <c r="G45" s="516"/>
      <c r="H45" s="516"/>
      <c r="I45" s="516"/>
      <c r="J45" s="514" t="n">
        <v>365.04</v>
      </c>
      <c r="K45" s="517" t="s">
        <v>69</v>
      </c>
    </row>
    <row r="46" customFormat="false" ht="12.75" hidden="false" customHeight="false" outlineLevel="0" collapsed="false">
      <c r="A46" s="500" t="s">
        <v>523</v>
      </c>
      <c r="B46" s="500"/>
      <c r="C46" s="500"/>
      <c r="D46" s="500"/>
      <c r="E46" s="500"/>
      <c r="F46" s="500"/>
      <c r="G46" s="500"/>
      <c r="H46" s="500"/>
      <c r="I46" s="500"/>
      <c r="J46" s="500"/>
      <c r="K46" s="500"/>
      <c r="M46" s="0" t="n">
        <f aca="false">(234*0.12+(234*0.2)*2)*3</f>
        <v>365.04</v>
      </c>
    </row>
    <row r="47" customFormat="false" ht="12.75" hidden="false" customHeight="false" outlineLevel="0" collapsed="false">
      <c r="A47" s="154" t="n">
        <v>4</v>
      </c>
      <c r="B47" s="97" t="s">
        <v>116</v>
      </c>
      <c r="C47" s="97"/>
      <c r="D47" s="97"/>
      <c r="E47" s="97"/>
      <c r="F47" s="97"/>
      <c r="G47" s="97"/>
      <c r="H47" s="97"/>
      <c r="I47" s="97"/>
      <c r="J47" s="97"/>
      <c r="K47" s="97"/>
    </row>
    <row r="48" customFormat="false" ht="12.75" hidden="false" customHeight="false" outlineLevel="0" collapsed="false">
      <c r="A48" s="124" t="s">
        <v>117</v>
      </c>
      <c r="B48" s="125" t="s">
        <v>118</v>
      </c>
      <c r="C48" s="125"/>
      <c r="D48" s="125"/>
      <c r="E48" s="125"/>
      <c r="F48" s="125"/>
      <c r="G48" s="125"/>
      <c r="H48" s="125"/>
      <c r="I48" s="125"/>
      <c r="J48" s="125"/>
      <c r="K48" s="125"/>
    </row>
    <row r="49" s="515" customFormat="true" ht="12.75" hidden="false" customHeight="true" outlineLevel="0" collapsed="false">
      <c r="A49" s="510" t="s">
        <v>119</v>
      </c>
      <c r="B49" s="511" t="s">
        <v>78</v>
      </c>
      <c r="C49" s="512" t="s">
        <v>79</v>
      </c>
      <c r="D49" s="512"/>
      <c r="E49" s="512"/>
      <c r="F49" s="512"/>
      <c r="G49" s="512"/>
      <c r="H49" s="512"/>
      <c r="I49" s="512"/>
      <c r="J49" s="517" t="n">
        <v>1664</v>
      </c>
      <c r="K49" s="519" t="s">
        <v>69</v>
      </c>
      <c r="M49" s="515" t="n">
        <f aca="false">32*52</f>
        <v>1664</v>
      </c>
    </row>
    <row r="50" customFormat="false" ht="12.75" hidden="false" customHeight="false" outlineLevel="0" collapsed="false">
      <c r="A50" s="500" t="s">
        <v>524</v>
      </c>
      <c r="B50" s="500"/>
      <c r="C50" s="500"/>
      <c r="D50" s="500"/>
      <c r="E50" s="500"/>
      <c r="F50" s="500"/>
      <c r="G50" s="500"/>
      <c r="H50" s="500"/>
      <c r="I50" s="500"/>
      <c r="J50" s="500"/>
      <c r="K50" s="500"/>
    </row>
    <row r="51" s="515" customFormat="true" ht="18" hidden="false" customHeight="true" outlineLevel="0" collapsed="false">
      <c r="A51" s="510" t="s">
        <v>120</v>
      </c>
      <c r="B51" s="512" t="s">
        <v>121</v>
      </c>
      <c r="C51" s="512" t="s">
        <v>122</v>
      </c>
      <c r="D51" s="512"/>
      <c r="E51" s="512"/>
      <c r="F51" s="512"/>
      <c r="G51" s="512"/>
      <c r="H51" s="512"/>
      <c r="I51" s="512"/>
      <c r="J51" s="513" t="n">
        <v>1664</v>
      </c>
      <c r="K51" s="519" t="s">
        <v>69</v>
      </c>
    </row>
    <row r="52" customFormat="false" ht="12.75" hidden="false" customHeight="false" outlineLevel="0" collapsed="false">
      <c r="A52" s="500" t="s">
        <v>524</v>
      </c>
      <c r="B52" s="500"/>
      <c r="C52" s="500"/>
      <c r="D52" s="500"/>
      <c r="E52" s="500"/>
      <c r="F52" s="500"/>
      <c r="G52" s="500"/>
      <c r="H52" s="500"/>
      <c r="I52" s="500"/>
      <c r="J52" s="500"/>
      <c r="K52" s="500"/>
    </row>
    <row r="53" s="515" customFormat="true" ht="12.75" hidden="false" customHeight="true" outlineLevel="0" collapsed="false">
      <c r="A53" s="510" t="s">
        <v>123</v>
      </c>
      <c r="B53" s="512" t="s">
        <v>124</v>
      </c>
      <c r="C53" s="512" t="s">
        <v>125</v>
      </c>
      <c r="D53" s="512"/>
      <c r="E53" s="512"/>
      <c r="F53" s="512"/>
      <c r="G53" s="512"/>
      <c r="H53" s="512"/>
      <c r="I53" s="512"/>
      <c r="J53" s="513" t="n">
        <v>1664</v>
      </c>
      <c r="K53" s="519" t="s">
        <v>69</v>
      </c>
    </row>
    <row r="54" customFormat="false" ht="12.75" hidden="false" customHeight="false" outlineLevel="0" collapsed="false">
      <c r="A54" s="500" t="s">
        <v>524</v>
      </c>
      <c r="B54" s="500"/>
      <c r="C54" s="500"/>
      <c r="D54" s="500"/>
      <c r="E54" s="500"/>
      <c r="F54" s="500"/>
      <c r="G54" s="500"/>
      <c r="H54" s="500"/>
      <c r="I54" s="500"/>
      <c r="J54" s="500"/>
      <c r="K54" s="500"/>
    </row>
    <row r="55" s="515" customFormat="true" ht="18" hidden="false" customHeight="true" outlineLevel="0" collapsed="false">
      <c r="A55" s="510" t="s">
        <v>525</v>
      </c>
      <c r="B55" s="511" t="s">
        <v>127</v>
      </c>
      <c r="C55" s="512" t="s">
        <v>526</v>
      </c>
      <c r="D55" s="512"/>
      <c r="E55" s="512"/>
      <c r="F55" s="512"/>
      <c r="G55" s="512"/>
      <c r="H55" s="512"/>
      <c r="I55" s="512"/>
      <c r="J55" s="513" t="n">
        <v>1500</v>
      </c>
      <c r="K55" s="514" t="s">
        <v>69</v>
      </c>
    </row>
    <row r="56" customFormat="false" ht="12.75" hidden="false" customHeight="false" outlineLevel="0" collapsed="false">
      <c r="A56" s="500" t="s">
        <v>527</v>
      </c>
      <c r="B56" s="500"/>
      <c r="C56" s="500"/>
      <c r="D56" s="500"/>
      <c r="E56" s="500"/>
      <c r="F56" s="500"/>
      <c r="G56" s="500"/>
      <c r="H56" s="500"/>
      <c r="I56" s="500"/>
      <c r="J56" s="500"/>
      <c r="K56" s="500"/>
      <c r="N56" s="0" t="n">
        <f aca="false">50*30</f>
        <v>1500</v>
      </c>
    </row>
    <row r="57" s="515" customFormat="true" ht="29.25" hidden="false" customHeight="true" outlineLevel="0" collapsed="false">
      <c r="A57" s="510" t="s">
        <v>126</v>
      </c>
      <c r="B57" s="512" t="s">
        <v>130</v>
      </c>
      <c r="C57" s="512" t="s">
        <v>131</v>
      </c>
      <c r="D57" s="512"/>
      <c r="E57" s="512"/>
      <c r="F57" s="512"/>
      <c r="G57" s="512"/>
      <c r="H57" s="512"/>
      <c r="I57" s="512"/>
      <c r="J57" s="513" t="n">
        <v>1</v>
      </c>
      <c r="K57" s="519" t="s">
        <v>132</v>
      </c>
    </row>
    <row r="58" customFormat="false" ht="12.75" hidden="false" customHeight="false" outlineLevel="0" collapsed="false">
      <c r="A58" s="500" t="s">
        <v>528</v>
      </c>
      <c r="B58" s="500"/>
      <c r="C58" s="500"/>
      <c r="D58" s="500"/>
      <c r="E58" s="500"/>
      <c r="F58" s="500"/>
      <c r="G58" s="500"/>
      <c r="H58" s="500"/>
      <c r="I58" s="500"/>
      <c r="J58" s="500"/>
      <c r="K58" s="500"/>
    </row>
    <row r="59" customFormat="false" ht="12.75" hidden="false" customHeight="false" outlineLevel="0" collapsed="false">
      <c r="A59" s="124" t="s">
        <v>133</v>
      </c>
      <c r="B59" s="125" t="s">
        <v>134</v>
      </c>
      <c r="C59" s="125"/>
      <c r="D59" s="125"/>
      <c r="E59" s="125"/>
      <c r="F59" s="125"/>
      <c r="G59" s="125"/>
      <c r="H59" s="125"/>
      <c r="I59" s="125"/>
      <c r="J59" s="125"/>
      <c r="K59" s="125"/>
    </row>
    <row r="60" s="515" customFormat="true" ht="12.75" hidden="false" customHeight="false" outlineLevel="0" collapsed="false">
      <c r="A60" s="510" t="s">
        <v>135</v>
      </c>
      <c r="B60" s="511" t="s">
        <v>136</v>
      </c>
      <c r="C60" s="511" t="s">
        <v>137</v>
      </c>
      <c r="D60" s="511"/>
      <c r="E60" s="511"/>
      <c r="F60" s="511"/>
      <c r="G60" s="511"/>
      <c r="H60" s="511"/>
      <c r="I60" s="511"/>
      <c r="J60" s="513" t="n">
        <v>6</v>
      </c>
      <c r="K60" s="514" t="s">
        <v>132</v>
      </c>
    </row>
    <row r="61" customFormat="false" ht="12.75" hidden="false" customHeight="false" outlineLevel="0" collapsed="false">
      <c r="A61" s="500" t="s">
        <v>529</v>
      </c>
      <c r="B61" s="500"/>
      <c r="C61" s="500"/>
      <c r="D61" s="500"/>
      <c r="E61" s="500"/>
      <c r="F61" s="500"/>
      <c r="G61" s="500"/>
      <c r="H61" s="500"/>
      <c r="I61" s="500"/>
      <c r="J61" s="500"/>
      <c r="K61" s="500"/>
    </row>
    <row r="62" s="515" customFormat="true" ht="12.75" hidden="false" customHeight="true" outlineLevel="0" collapsed="false">
      <c r="A62" s="510" t="s">
        <v>138</v>
      </c>
      <c r="B62" s="511" t="s">
        <v>139</v>
      </c>
      <c r="C62" s="511" t="s">
        <v>140</v>
      </c>
      <c r="D62" s="511"/>
      <c r="E62" s="511"/>
      <c r="F62" s="511"/>
      <c r="G62" s="511"/>
      <c r="H62" s="511"/>
      <c r="I62" s="511"/>
      <c r="J62" s="513" t="n">
        <v>0.11</v>
      </c>
      <c r="K62" s="514" t="s">
        <v>91</v>
      </c>
    </row>
    <row r="63" customFormat="false" ht="12.75" hidden="false" customHeight="false" outlineLevel="0" collapsed="false">
      <c r="A63" s="520" t="s">
        <v>530</v>
      </c>
      <c r="B63" s="520"/>
      <c r="C63" s="520"/>
      <c r="D63" s="520"/>
      <c r="E63" s="520"/>
      <c r="F63" s="520"/>
      <c r="G63" s="520"/>
      <c r="H63" s="520"/>
      <c r="I63" s="520"/>
      <c r="J63" s="520"/>
      <c r="K63" s="520"/>
      <c r="M63" s="521" t="n">
        <f aca="false">0.6*0.6*0.05*6</f>
        <v>0.108</v>
      </c>
    </row>
    <row r="64" s="515" customFormat="true" ht="12.75" hidden="false" customHeight="false" outlineLevel="0" collapsed="false">
      <c r="A64" s="510" t="s">
        <v>141</v>
      </c>
      <c r="B64" s="511" t="s">
        <v>531</v>
      </c>
      <c r="C64" s="511" t="s">
        <v>532</v>
      </c>
      <c r="D64" s="511"/>
      <c r="E64" s="511"/>
      <c r="F64" s="511"/>
      <c r="G64" s="511"/>
      <c r="H64" s="511"/>
      <c r="I64" s="511"/>
      <c r="J64" s="513" t="n">
        <v>1.29</v>
      </c>
      <c r="K64" s="514" t="s">
        <v>91</v>
      </c>
      <c r="M64" s="522"/>
    </row>
    <row r="65" customFormat="false" ht="12.75" hidden="false" customHeight="false" outlineLevel="0" collapsed="false">
      <c r="A65" s="520" t="s">
        <v>533</v>
      </c>
      <c r="B65" s="520"/>
      <c r="C65" s="520"/>
      <c r="D65" s="520"/>
      <c r="E65" s="520"/>
      <c r="F65" s="520"/>
      <c r="G65" s="520"/>
      <c r="H65" s="520"/>
      <c r="I65" s="520"/>
      <c r="J65" s="520"/>
      <c r="K65" s="520"/>
      <c r="M65" s="521" t="n">
        <f aca="false">0.6*0.6*0.6*6</f>
        <v>1.296</v>
      </c>
    </row>
    <row r="66" s="515" customFormat="true" ht="12.75" hidden="false" customHeight="true" outlineLevel="0" collapsed="false">
      <c r="A66" s="510" t="s">
        <v>144</v>
      </c>
      <c r="B66" s="511" t="s">
        <v>89</v>
      </c>
      <c r="C66" s="512" t="s">
        <v>146</v>
      </c>
      <c r="D66" s="512"/>
      <c r="E66" s="512"/>
      <c r="F66" s="512"/>
      <c r="G66" s="512"/>
      <c r="H66" s="512"/>
      <c r="I66" s="512"/>
      <c r="J66" s="513" t="n">
        <v>1.29</v>
      </c>
      <c r="K66" s="514" t="s">
        <v>91</v>
      </c>
      <c r="M66" s="522"/>
    </row>
    <row r="67" customFormat="false" ht="12.75" hidden="false" customHeight="false" outlineLevel="0" collapsed="false">
      <c r="A67" s="520" t="s">
        <v>533</v>
      </c>
      <c r="B67" s="520"/>
      <c r="C67" s="520"/>
      <c r="D67" s="520"/>
      <c r="E67" s="520"/>
      <c r="F67" s="520"/>
      <c r="G67" s="520"/>
      <c r="H67" s="520"/>
      <c r="I67" s="520"/>
      <c r="J67" s="520"/>
      <c r="K67" s="520"/>
      <c r="M67" s="521"/>
    </row>
    <row r="68" customFormat="false" ht="19.5" hidden="false" customHeight="true" outlineLevel="0" collapsed="false">
      <c r="A68" s="510" t="s">
        <v>147</v>
      </c>
      <c r="B68" s="511" t="s">
        <v>148</v>
      </c>
      <c r="C68" s="512" t="s">
        <v>149</v>
      </c>
      <c r="D68" s="512"/>
      <c r="E68" s="512"/>
      <c r="F68" s="512"/>
      <c r="G68" s="512"/>
      <c r="H68" s="512"/>
      <c r="I68" s="512"/>
      <c r="J68" s="514" t="n">
        <v>6</v>
      </c>
      <c r="K68" s="519" t="s">
        <v>132</v>
      </c>
      <c r="M68" s="521"/>
    </row>
    <row r="69" customFormat="false" ht="12.75" hidden="false" customHeight="false" outlineLevel="0" collapsed="false">
      <c r="A69" s="500" t="s">
        <v>529</v>
      </c>
      <c r="B69" s="500"/>
      <c r="C69" s="500"/>
      <c r="D69" s="500"/>
      <c r="E69" s="500"/>
      <c r="F69" s="500"/>
      <c r="G69" s="500"/>
      <c r="H69" s="500"/>
      <c r="I69" s="500"/>
      <c r="J69" s="500"/>
      <c r="K69" s="500"/>
      <c r="M69" s="521"/>
    </row>
    <row r="70" s="515" customFormat="true" ht="12.75" hidden="false" customHeight="false" outlineLevel="0" collapsed="false">
      <c r="A70" s="510" t="s">
        <v>144</v>
      </c>
      <c r="B70" s="511" t="s">
        <v>127</v>
      </c>
      <c r="C70" s="511" t="s">
        <v>534</v>
      </c>
      <c r="D70" s="511"/>
      <c r="E70" s="511"/>
      <c r="F70" s="511"/>
      <c r="G70" s="511"/>
      <c r="H70" s="511"/>
      <c r="I70" s="511"/>
      <c r="J70" s="513" t="n">
        <v>16</v>
      </c>
      <c r="K70" s="514" t="s">
        <v>132</v>
      </c>
    </row>
    <row r="71" customFormat="false" ht="12.75" hidden="false" customHeight="false" outlineLevel="0" collapsed="false">
      <c r="A71" s="500" t="s">
        <v>535</v>
      </c>
      <c r="B71" s="500"/>
      <c r="C71" s="500"/>
      <c r="D71" s="500"/>
      <c r="E71" s="500"/>
      <c r="F71" s="500"/>
      <c r="G71" s="500"/>
      <c r="H71" s="500"/>
      <c r="I71" s="500"/>
      <c r="J71" s="500"/>
      <c r="K71" s="500"/>
    </row>
    <row r="72" s="515" customFormat="true" ht="12.75" hidden="false" customHeight="false" outlineLevel="0" collapsed="false">
      <c r="A72" s="510" t="s">
        <v>147</v>
      </c>
      <c r="B72" s="511" t="s">
        <v>127</v>
      </c>
      <c r="C72" s="511" t="s">
        <v>536</v>
      </c>
      <c r="D72" s="511"/>
      <c r="E72" s="511"/>
      <c r="F72" s="511"/>
      <c r="G72" s="511"/>
      <c r="H72" s="511"/>
      <c r="I72" s="511"/>
      <c r="J72" s="513" t="n">
        <v>12</v>
      </c>
      <c r="K72" s="514" t="s">
        <v>132</v>
      </c>
    </row>
    <row r="73" customFormat="false" ht="12.75" hidden="false" customHeight="false" outlineLevel="0" collapsed="false">
      <c r="A73" s="500" t="s">
        <v>537</v>
      </c>
      <c r="B73" s="500"/>
      <c r="C73" s="500"/>
      <c r="D73" s="500"/>
      <c r="E73" s="500"/>
      <c r="F73" s="500"/>
      <c r="G73" s="500"/>
      <c r="H73" s="500"/>
      <c r="I73" s="500"/>
      <c r="J73" s="500"/>
      <c r="K73" s="500"/>
    </row>
    <row r="74" customFormat="false" ht="12.75" hidden="false" customHeight="false" outlineLevel="0" collapsed="false">
      <c r="A74" s="169" t="s">
        <v>154</v>
      </c>
      <c r="B74" s="170" t="s">
        <v>155</v>
      </c>
      <c r="C74" s="171"/>
      <c r="D74" s="172"/>
      <c r="E74" s="172"/>
      <c r="F74" s="172"/>
      <c r="G74" s="172"/>
      <c r="H74" s="172"/>
      <c r="I74" s="173"/>
      <c r="J74" s="174"/>
      <c r="K74" s="175"/>
    </row>
    <row r="75" s="515" customFormat="true" ht="28.5" hidden="false" customHeight="true" outlineLevel="0" collapsed="false">
      <c r="A75" s="506" t="s">
        <v>156</v>
      </c>
      <c r="B75" s="501" t="s">
        <v>89</v>
      </c>
      <c r="C75" s="502" t="s">
        <v>158</v>
      </c>
      <c r="D75" s="502"/>
      <c r="E75" s="502"/>
      <c r="F75" s="502"/>
      <c r="G75" s="502"/>
      <c r="H75" s="502"/>
      <c r="I75" s="502"/>
      <c r="J75" s="507" t="n">
        <v>168</v>
      </c>
      <c r="K75" s="503" t="s">
        <v>159</v>
      </c>
    </row>
    <row r="76" customFormat="false" ht="12.75" hidden="false" customHeight="false" outlineLevel="0" collapsed="false">
      <c r="A76" s="523" t="s">
        <v>538</v>
      </c>
      <c r="B76" s="523"/>
      <c r="C76" s="523"/>
      <c r="D76" s="523"/>
      <c r="E76" s="523"/>
      <c r="F76" s="523"/>
      <c r="G76" s="523"/>
      <c r="H76" s="523"/>
      <c r="I76" s="523"/>
      <c r="J76" s="523"/>
      <c r="K76" s="523"/>
      <c r="M76" s="0" t="n">
        <f aca="false">0.15*0.3*52*2+0.15*0.3*30+2*0.2*27*2+2*0.2*15*2</f>
        <v>39.63</v>
      </c>
      <c r="N76" s="0" t="n">
        <f aca="false">27*2*2+15*2*2</f>
        <v>168</v>
      </c>
    </row>
    <row r="77" customFormat="false" ht="12.75" hidden="false" customHeight="true" outlineLevel="0" collapsed="false">
      <c r="A77" s="510" t="s">
        <v>160</v>
      </c>
      <c r="B77" s="511" t="s">
        <v>89</v>
      </c>
      <c r="C77" s="512" t="s">
        <v>90</v>
      </c>
      <c r="D77" s="512"/>
      <c r="E77" s="512"/>
      <c r="F77" s="512"/>
      <c r="G77" s="512"/>
      <c r="H77" s="512"/>
      <c r="I77" s="512"/>
      <c r="J77" s="513" t="n">
        <v>5.04</v>
      </c>
      <c r="K77" s="514" t="s">
        <v>91</v>
      </c>
    </row>
    <row r="78" customFormat="false" ht="12.75" hidden="false" customHeight="false" outlineLevel="0" collapsed="false">
      <c r="A78" s="523" t="s">
        <v>539</v>
      </c>
      <c r="B78" s="523"/>
      <c r="C78" s="523"/>
      <c r="D78" s="523"/>
      <c r="E78" s="523"/>
      <c r="F78" s="523"/>
      <c r="G78" s="523"/>
      <c r="H78" s="523"/>
      <c r="I78" s="523"/>
      <c r="J78" s="523"/>
      <c r="K78" s="523"/>
      <c r="M78" s="0" t="n">
        <f aca="false">(52*2+32*2)*0.12*0.25</f>
        <v>5.04</v>
      </c>
    </row>
    <row r="79" s="515" customFormat="true" ht="19.5" hidden="false" customHeight="true" outlineLevel="0" collapsed="false">
      <c r="A79" s="506" t="s">
        <v>161</v>
      </c>
      <c r="B79" s="501" t="s">
        <v>93</v>
      </c>
      <c r="C79" s="502" t="s">
        <v>94</v>
      </c>
      <c r="D79" s="502"/>
      <c r="E79" s="502"/>
      <c r="F79" s="502"/>
      <c r="G79" s="502"/>
      <c r="H79" s="502"/>
      <c r="I79" s="502"/>
      <c r="J79" s="507" t="n">
        <v>164.64</v>
      </c>
      <c r="K79" s="503" t="s">
        <v>95</v>
      </c>
    </row>
    <row r="80" customFormat="false" ht="12.75" hidden="false" customHeight="false" outlineLevel="0" collapsed="false">
      <c r="A80" s="523" t="s">
        <v>540</v>
      </c>
      <c r="B80" s="523"/>
      <c r="C80" s="523"/>
      <c r="D80" s="523"/>
      <c r="E80" s="523"/>
      <c r="F80" s="523"/>
      <c r="G80" s="523"/>
      <c r="H80" s="523"/>
      <c r="I80" s="523"/>
      <c r="J80" s="523"/>
      <c r="K80" s="523"/>
      <c r="M80" s="0" t="n">
        <f aca="false">(52*2*4+32*2*4)*0.245</f>
        <v>164.64</v>
      </c>
    </row>
    <row r="81" s="515" customFormat="true" ht="20.25" hidden="false" customHeight="true" outlineLevel="0" collapsed="false">
      <c r="A81" s="510" t="s">
        <v>162</v>
      </c>
      <c r="B81" s="511" t="s">
        <v>97</v>
      </c>
      <c r="C81" s="512" t="s">
        <v>541</v>
      </c>
      <c r="D81" s="512"/>
      <c r="E81" s="512"/>
      <c r="F81" s="512"/>
      <c r="G81" s="512"/>
      <c r="H81" s="512"/>
      <c r="I81" s="512"/>
      <c r="J81" s="513" t="n">
        <v>103.48</v>
      </c>
      <c r="K81" s="514" t="s">
        <v>95</v>
      </c>
    </row>
    <row r="82" customFormat="false" ht="12.75" hidden="false" customHeight="false" outlineLevel="0" collapsed="false">
      <c r="A82" s="524" t="s">
        <v>542</v>
      </c>
      <c r="B82" s="524"/>
      <c r="C82" s="524"/>
      <c r="D82" s="524"/>
      <c r="E82" s="524"/>
      <c r="F82" s="524"/>
      <c r="G82" s="524"/>
      <c r="H82" s="524"/>
      <c r="I82" s="524"/>
      <c r="J82" s="524"/>
      <c r="K82" s="524"/>
      <c r="M82" s="0" t="n">
        <f aca="false">((52/0.2)*2*0.8+(32/0.2)*2*0.8)*0.154</f>
        <v>103.488</v>
      </c>
      <c r="N82" s="0" t="n">
        <f aca="false">0.11*2+0.26*2+0.06</f>
        <v>0.8</v>
      </c>
      <c r="O82" s="0" t="n">
        <f aca="false">0.1*4+0.05</f>
        <v>0.45</v>
      </c>
    </row>
    <row r="83" s="515" customFormat="true" ht="12.75" hidden="false" customHeight="false" outlineLevel="0" collapsed="false">
      <c r="A83" s="506" t="s">
        <v>163</v>
      </c>
      <c r="B83" s="501" t="s">
        <v>100</v>
      </c>
      <c r="C83" s="501" t="s">
        <v>101</v>
      </c>
      <c r="D83" s="501"/>
      <c r="E83" s="501"/>
      <c r="F83" s="501"/>
      <c r="G83" s="501"/>
      <c r="H83" s="501"/>
      <c r="I83" s="501"/>
      <c r="J83" s="507" t="n">
        <v>100.8</v>
      </c>
      <c r="K83" s="503" t="s">
        <v>69</v>
      </c>
    </row>
    <row r="84" customFormat="false" ht="12.75" hidden="false" customHeight="false" outlineLevel="0" collapsed="false">
      <c r="A84" s="523" t="s">
        <v>543</v>
      </c>
      <c r="B84" s="523"/>
      <c r="C84" s="523"/>
      <c r="D84" s="523"/>
      <c r="E84" s="523"/>
      <c r="F84" s="523"/>
      <c r="G84" s="523"/>
      <c r="H84" s="523"/>
      <c r="I84" s="523"/>
      <c r="J84" s="523"/>
      <c r="K84" s="523"/>
      <c r="M84" s="0" t="n">
        <f aca="false">(52*0.3*2*2+32*0.3*2*2)</f>
        <v>100.8</v>
      </c>
    </row>
    <row r="85" s="515" customFormat="true" ht="24.75" hidden="false" customHeight="true" outlineLevel="0" collapsed="false">
      <c r="A85" s="506" t="s">
        <v>164</v>
      </c>
      <c r="B85" s="501" t="s">
        <v>165</v>
      </c>
      <c r="C85" s="502" t="s">
        <v>166</v>
      </c>
      <c r="D85" s="502"/>
      <c r="E85" s="502"/>
      <c r="F85" s="502"/>
      <c r="G85" s="502"/>
      <c r="H85" s="502"/>
      <c r="I85" s="502"/>
      <c r="J85" s="507" t="n">
        <v>1008</v>
      </c>
      <c r="K85" s="503" t="s">
        <v>69</v>
      </c>
    </row>
    <row r="86" customFormat="false" ht="12.75" hidden="false" customHeight="false" outlineLevel="0" collapsed="false">
      <c r="A86" s="523" t="s">
        <v>544</v>
      </c>
      <c r="B86" s="523"/>
      <c r="C86" s="523"/>
      <c r="D86" s="523"/>
      <c r="E86" s="523"/>
      <c r="F86" s="523"/>
      <c r="G86" s="523"/>
      <c r="H86" s="523"/>
      <c r="I86" s="523"/>
      <c r="J86" s="523"/>
      <c r="K86" s="523"/>
      <c r="M86" s="0" t="n">
        <f aca="false">6*52*2+6*32*2</f>
        <v>1008</v>
      </c>
    </row>
    <row r="87" customFormat="false" ht="12.75" hidden="false" customHeight="false" outlineLevel="0" collapsed="false">
      <c r="A87" s="154" t="n">
        <v>5</v>
      </c>
      <c r="B87" s="97" t="s">
        <v>167</v>
      </c>
      <c r="C87" s="97"/>
      <c r="D87" s="97"/>
      <c r="E87" s="97"/>
      <c r="F87" s="97"/>
      <c r="G87" s="97"/>
      <c r="H87" s="97"/>
      <c r="I87" s="97"/>
      <c r="J87" s="97"/>
      <c r="K87" s="97"/>
    </row>
    <row r="88" s="515" customFormat="true" ht="18.75" hidden="false" customHeight="true" outlineLevel="0" collapsed="false">
      <c r="A88" s="510" t="s">
        <v>168</v>
      </c>
      <c r="B88" s="511" t="s">
        <v>127</v>
      </c>
      <c r="C88" s="512" t="s">
        <v>169</v>
      </c>
      <c r="D88" s="512"/>
      <c r="E88" s="512"/>
      <c r="F88" s="512"/>
      <c r="G88" s="512"/>
      <c r="H88" s="512"/>
      <c r="I88" s="512"/>
      <c r="J88" s="514" t="n">
        <v>8</v>
      </c>
      <c r="K88" s="519" t="s">
        <v>132</v>
      </c>
    </row>
    <row r="89" customFormat="false" ht="12.75" hidden="false" customHeight="false" outlineLevel="0" collapsed="false">
      <c r="A89" s="500" t="s">
        <v>545</v>
      </c>
      <c r="B89" s="500"/>
      <c r="C89" s="500"/>
      <c r="D89" s="500"/>
      <c r="E89" s="500"/>
      <c r="F89" s="500"/>
      <c r="G89" s="500"/>
      <c r="H89" s="500"/>
      <c r="I89" s="500"/>
      <c r="J89" s="500"/>
      <c r="K89" s="500"/>
    </row>
    <row r="90" s="515" customFormat="true" ht="12.75" hidden="false" customHeight="true" outlineLevel="0" collapsed="false">
      <c r="A90" s="510" t="s">
        <v>170</v>
      </c>
      <c r="B90" s="511" t="s">
        <v>127</v>
      </c>
      <c r="C90" s="512" t="s">
        <v>171</v>
      </c>
      <c r="D90" s="512"/>
      <c r="E90" s="512"/>
      <c r="F90" s="512"/>
      <c r="G90" s="512"/>
      <c r="H90" s="512"/>
      <c r="I90" s="512"/>
      <c r="J90" s="514" t="n">
        <v>12</v>
      </c>
      <c r="K90" s="519" t="s">
        <v>132</v>
      </c>
    </row>
    <row r="91" customFormat="false" ht="12.75" hidden="false" customHeight="false" outlineLevel="0" collapsed="false">
      <c r="A91" s="500" t="s">
        <v>537</v>
      </c>
      <c r="B91" s="500"/>
      <c r="C91" s="500"/>
      <c r="D91" s="500"/>
      <c r="E91" s="500"/>
      <c r="F91" s="500"/>
      <c r="G91" s="500"/>
      <c r="H91" s="500"/>
      <c r="I91" s="500"/>
      <c r="J91" s="500"/>
      <c r="K91" s="500"/>
    </row>
    <row r="92" s="515" customFormat="true" ht="12.75" hidden="false" customHeight="true" outlineLevel="0" collapsed="false">
      <c r="A92" s="510" t="s">
        <v>172</v>
      </c>
      <c r="B92" s="511" t="s">
        <v>127</v>
      </c>
      <c r="C92" s="512" t="s">
        <v>173</v>
      </c>
      <c r="D92" s="512"/>
      <c r="E92" s="512"/>
      <c r="F92" s="512"/>
      <c r="G92" s="512"/>
      <c r="H92" s="512"/>
      <c r="I92" s="512"/>
      <c r="J92" s="514" t="n">
        <v>7</v>
      </c>
      <c r="K92" s="519" t="s">
        <v>132</v>
      </c>
    </row>
    <row r="93" customFormat="false" ht="12.75" hidden="false" customHeight="false" outlineLevel="0" collapsed="false">
      <c r="A93" s="500" t="s">
        <v>546</v>
      </c>
      <c r="B93" s="500"/>
      <c r="C93" s="500"/>
      <c r="D93" s="500"/>
      <c r="E93" s="500"/>
      <c r="F93" s="500"/>
      <c r="G93" s="500"/>
      <c r="H93" s="500"/>
      <c r="I93" s="500"/>
      <c r="J93" s="500"/>
      <c r="K93" s="500"/>
    </row>
    <row r="94" customFormat="false" ht="12.75" hidden="false" customHeight="false" outlineLevel="0" collapsed="false">
      <c r="A94" s="154" t="n">
        <v>6</v>
      </c>
      <c r="B94" s="97" t="s">
        <v>174</v>
      </c>
      <c r="C94" s="97"/>
      <c r="D94" s="97"/>
      <c r="E94" s="97"/>
      <c r="F94" s="97"/>
      <c r="G94" s="97"/>
      <c r="H94" s="97"/>
      <c r="I94" s="97"/>
      <c r="J94" s="97"/>
      <c r="K94" s="97"/>
    </row>
    <row r="95" s="515" customFormat="true" ht="18.75" hidden="false" customHeight="true" outlineLevel="0" collapsed="false">
      <c r="A95" s="510" t="s">
        <v>175</v>
      </c>
      <c r="B95" s="501" t="s">
        <v>176</v>
      </c>
      <c r="C95" s="512" t="s">
        <v>177</v>
      </c>
      <c r="D95" s="512"/>
      <c r="E95" s="512"/>
      <c r="F95" s="512"/>
      <c r="G95" s="512"/>
      <c r="H95" s="512"/>
      <c r="I95" s="512"/>
      <c r="J95" s="514" t="n">
        <v>47.9</v>
      </c>
      <c r="K95" s="519" t="s">
        <v>159</v>
      </c>
    </row>
    <row r="96" customFormat="false" ht="12.75" hidden="false" customHeight="false" outlineLevel="0" collapsed="false">
      <c r="A96" s="500" t="s">
        <v>547</v>
      </c>
      <c r="B96" s="500"/>
      <c r="C96" s="500"/>
      <c r="D96" s="500"/>
      <c r="E96" s="500"/>
      <c r="F96" s="500"/>
      <c r="G96" s="500"/>
      <c r="H96" s="500"/>
      <c r="I96" s="500"/>
      <c r="J96" s="500"/>
      <c r="K96" s="500"/>
    </row>
    <row r="97" s="515" customFormat="true" ht="17.25" hidden="false" customHeight="true" outlineLevel="0" collapsed="false">
      <c r="A97" s="510" t="s">
        <v>178</v>
      </c>
      <c r="B97" s="511" t="s">
        <v>179</v>
      </c>
      <c r="C97" s="512" t="s">
        <v>180</v>
      </c>
      <c r="D97" s="512"/>
      <c r="E97" s="512"/>
      <c r="F97" s="512"/>
      <c r="G97" s="512"/>
      <c r="H97" s="512"/>
      <c r="I97" s="512"/>
      <c r="J97" s="525" t="n">
        <v>10.5</v>
      </c>
      <c r="K97" s="519" t="s">
        <v>159</v>
      </c>
    </row>
    <row r="98" customFormat="false" ht="12.75" hidden="false" customHeight="false" outlineLevel="0" collapsed="false">
      <c r="A98" s="500" t="s">
        <v>548</v>
      </c>
      <c r="B98" s="500"/>
      <c r="C98" s="500"/>
      <c r="D98" s="500"/>
      <c r="E98" s="500"/>
      <c r="F98" s="500"/>
      <c r="G98" s="500"/>
      <c r="H98" s="500"/>
      <c r="I98" s="500"/>
      <c r="J98" s="500"/>
      <c r="K98" s="500"/>
    </row>
    <row r="99" s="515" customFormat="true" ht="12.75" hidden="false" customHeight="true" outlineLevel="0" collapsed="false">
      <c r="A99" s="510" t="s">
        <v>181</v>
      </c>
      <c r="B99" s="511" t="s">
        <v>89</v>
      </c>
      <c r="C99" s="512" t="s">
        <v>146</v>
      </c>
      <c r="D99" s="512"/>
      <c r="E99" s="512"/>
      <c r="F99" s="512"/>
      <c r="G99" s="512"/>
      <c r="H99" s="512"/>
      <c r="I99" s="512"/>
      <c r="J99" s="517" t="n">
        <v>2.51</v>
      </c>
      <c r="K99" s="514" t="s">
        <v>91</v>
      </c>
    </row>
    <row r="100" customFormat="false" ht="12.75" hidden="false" customHeight="false" outlineLevel="0" collapsed="false">
      <c r="A100" s="500" t="s">
        <v>549</v>
      </c>
      <c r="B100" s="500"/>
      <c r="C100" s="500"/>
      <c r="D100" s="500"/>
      <c r="E100" s="500"/>
      <c r="F100" s="500"/>
      <c r="G100" s="500"/>
      <c r="H100" s="500"/>
      <c r="I100" s="500"/>
      <c r="J100" s="500"/>
      <c r="K100" s="500"/>
      <c r="L100" s="0" t="n">
        <f aca="false">5.95*0.25+3*0.25*0.5+3*0.6*0.6*0.6</f>
        <v>2.5105</v>
      </c>
    </row>
    <row r="101" s="515" customFormat="true" ht="19.5" hidden="false" customHeight="true" outlineLevel="0" collapsed="false">
      <c r="A101" s="510" t="s">
        <v>183</v>
      </c>
      <c r="B101" s="511" t="s">
        <v>97</v>
      </c>
      <c r="C101" s="512" t="s">
        <v>98</v>
      </c>
      <c r="D101" s="512"/>
      <c r="E101" s="512"/>
      <c r="F101" s="512"/>
      <c r="G101" s="512"/>
      <c r="H101" s="512"/>
      <c r="I101" s="512"/>
      <c r="J101" s="517" t="n">
        <v>9.14</v>
      </c>
      <c r="K101" s="514" t="s">
        <v>95</v>
      </c>
    </row>
    <row r="102" customFormat="false" ht="12.75" hidden="false" customHeight="false" outlineLevel="0" collapsed="false">
      <c r="A102" s="500" t="s">
        <v>550</v>
      </c>
      <c r="B102" s="500"/>
      <c r="C102" s="500"/>
      <c r="D102" s="500"/>
      <c r="E102" s="500"/>
      <c r="F102" s="500"/>
      <c r="G102" s="500"/>
      <c r="H102" s="500"/>
      <c r="I102" s="500"/>
      <c r="J102" s="500"/>
      <c r="K102" s="500"/>
      <c r="L102" s="0" t="n">
        <f aca="false">((1.46*20)+(14*4.54)/2)*0.15</f>
        <v>9.147</v>
      </c>
    </row>
    <row r="103" s="515" customFormat="true" ht="20.25" hidden="false" customHeight="true" outlineLevel="0" collapsed="false">
      <c r="A103" s="510" t="s">
        <v>184</v>
      </c>
      <c r="B103" s="511" t="s">
        <v>185</v>
      </c>
      <c r="C103" s="512" t="s">
        <v>186</v>
      </c>
      <c r="D103" s="512"/>
      <c r="E103" s="512"/>
      <c r="F103" s="512"/>
      <c r="G103" s="512"/>
      <c r="H103" s="512"/>
      <c r="I103" s="512"/>
      <c r="J103" s="514" t="n">
        <v>6.92</v>
      </c>
      <c r="K103" s="519" t="s">
        <v>95</v>
      </c>
    </row>
    <row r="104" customFormat="false" ht="12.75" hidden="false" customHeight="false" outlineLevel="0" collapsed="false">
      <c r="A104" s="500" t="s">
        <v>551</v>
      </c>
      <c r="B104" s="500"/>
      <c r="C104" s="500"/>
      <c r="D104" s="500"/>
      <c r="E104" s="500"/>
      <c r="F104" s="500"/>
      <c r="G104" s="500"/>
      <c r="H104" s="500"/>
      <c r="I104" s="500"/>
      <c r="J104" s="500"/>
      <c r="K104" s="500"/>
    </row>
    <row r="105" s="515" customFormat="true" ht="21" hidden="false" customHeight="true" outlineLevel="0" collapsed="false">
      <c r="A105" s="510" t="s">
        <v>187</v>
      </c>
      <c r="B105" s="511" t="s">
        <v>188</v>
      </c>
      <c r="C105" s="512" t="s">
        <v>189</v>
      </c>
      <c r="D105" s="512"/>
      <c r="E105" s="512"/>
      <c r="F105" s="512"/>
      <c r="G105" s="512"/>
      <c r="H105" s="512"/>
      <c r="I105" s="512"/>
      <c r="J105" s="514" t="n">
        <v>37.02</v>
      </c>
      <c r="K105" s="519" t="s">
        <v>95</v>
      </c>
    </row>
    <row r="106" customFormat="false" ht="12.75" hidden="false" customHeight="false" outlineLevel="0" collapsed="false">
      <c r="A106" s="500" t="s">
        <v>552</v>
      </c>
      <c r="B106" s="500"/>
      <c r="C106" s="500"/>
      <c r="D106" s="500"/>
      <c r="E106" s="500"/>
      <c r="F106" s="500"/>
      <c r="G106" s="500"/>
      <c r="H106" s="500"/>
      <c r="I106" s="500"/>
      <c r="J106" s="500"/>
      <c r="K106" s="500"/>
      <c r="L106" s="0" t="n">
        <f aca="false">(((18*4)-(12*3.5))*2)*0.617</f>
        <v>37.02</v>
      </c>
    </row>
    <row r="107" customFormat="false" ht="12.75" hidden="false" customHeight="false" outlineLevel="0" collapsed="false">
      <c r="A107" s="154" t="n">
        <v>7</v>
      </c>
      <c r="B107" s="97" t="s">
        <v>190</v>
      </c>
      <c r="C107" s="97"/>
      <c r="D107" s="97"/>
      <c r="E107" s="97"/>
      <c r="F107" s="97"/>
      <c r="G107" s="97"/>
      <c r="H107" s="97"/>
      <c r="I107" s="97"/>
      <c r="J107" s="97"/>
      <c r="K107" s="97"/>
    </row>
    <row r="108" s="515" customFormat="true" ht="18.75" hidden="false" customHeight="true" outlineLevel="0" collapsed="false">
      <c r="A108" s="510" t="s">
        <v>191</v>
      </c>
      <c r="B108" s="511" t="s">
        <v>192</v>
      </c>
      <c r="C108" s="512" t="s">
        <v>193</v>
      </c>
      <c r="D108" s="512"/>
      <c r="E108" s="512"/>
      <c r="F108" s="512"/>
      <c r="G108" s="512"/>
      <c r="H108" s="512"/>
      <c r="I108" s="512"/>
      <c r="J108" s="514" t="n">
        <v>12</v>
      </c>
      <c r="K108" s="519" t="s">
        <v>132</v>
      </c>
    </row>
    <row r="109" customFormat="false" ht="12.75" hidden="false" customHeight="false" outlineLevel="0" collapsed="false">
      <c r="A109" s="500" t="s">
        <v>537</v>
      </c>
      <c r="B109" s="500"/>
      <c r="C109" s="500"/>
      <c r="D109" s="500"/>
      <c r="E109" s="500"/>
      <c r="F109" s="500"/>
      <c r="G109" s="500"/>
      <c r="H109" s="500"/>
      <c r="I109" s="500"/>
      <c r="J109" s="500"/>
      <c r="K109" s="500"/>
    </row>
    <row r="110" s="515" customFormat="true" ht="18" hidden="false" customHeight="true" outlineLevel="0" collapsed="false">
      <c r="A110" s="510" t="s">
        <v>194</v>
      </c>
      <c r="B110" s="511" t="s">
        <v>148</v>
      </c>
      <c r="C110" s="512" t="s">
        <v>149</v>
      </c>
      <c r="D110" s="512"/>
      <c r="E110" s="512"/>
      <c r="F110" s="512"/>
      <c r="G110" s="512"/>
      <c r="H110" s="512"/>
      <c r="I110" s="512"/>
      <c r="J110" s="514" t="n">
        <v>12</v>
      </c>
      <c r="K110" s="519" t="s">
        <v>132</v>
      </c>
    </row>
    <row r="111" customFormat="false" ht="12.75" hidden="false" customHeight="false" outlineLevel="0" collapsed="false">
      <c r="A111" s="500" t="s">
        <v>537</v>
      </c>
      <c r="B111" s="500"/>
      <c r="C111" s="500"/>
      <c r="D111" s="500"/>
      <c r="E111" s="500"/>
      <c r="F111" s="500"/>
      <c r="G111" s="500"/>
      <c r="H111" s="500"/>
      <c r="I111" s="500"/>
      <c r="J111" s="500"/>
      <c r="K111" s="500"/>
    </row>
    <row r="112" s="515" customFormat="true" ht="12.75" hidden="false" customHeight="true" outlineLevel="0" collapsed="false">
      <c r="A112" s="526" t="s">
        <v>195</v>
      </c>
      <c r="B112" s="527" t="s">
        <v>139</v>
      </c>
      <c r="C112" s="528" t="s">
        <v>140</v>
      </c>
      <c r="D112" s="528"/>
      <c r="E112" s="528"/>
      <c r="F112" s="528"/>
      <c r="G112" s="528"/>
      <c r="H112" s="528"/>
      <c r="I112" s="528"/>
      <c r="J112" s="527" t="n">
        <v>0.21</v>
      </c>
      <c r="K112" s="527" t="s">
        <v>91</v>
      </c>
      <c r="T112" s="515" t="n">
        <v>332.45</v>
      </c>
    </row>
    <row r="113" customFormat="false" ht="12.75" hidden="false" customHeight="false" outlineLevel="0" collapsed="false">
      <c r="A113" s="520" t="s">
        <v>553</v>
      </c>
      <c r="B113" s="520"/>
      <c r="C113" s="520"/>
      <c r="D113" s="520"/>
      <c r="E113" s="520"/>
      <c r="F113" s="520"/>
      <c r="G113" s="520"/>
      <c r="H113" s="520"/>
      <c r="I113" s="520"/>
      <c r="J113" s="520"/>
      <c r="K113" s="520"/>
      <c r="M113" s="0" t="n">
        <f aca="false">(0.6*0.6*0.05)*12</f>
        <v>0.216</v>
      </c>
    </row>
    <row r="114" s="515" customFormat="true" ht="12.75" hidden="false" customHeight="true" outlineLevel="0" collapsed="false">
      <c r="A114" s="526" t="s">
        <v>196</v>
      </c>
      <c r="B114" s="527" t="s">
        <v>142</v>
      </c>
      <c r="C114" s="528" t="s">
        <v>143</v>
      </c>
      <c r="D114" s="528"/>
      <c r="E114" s="528"/>
      <c r="F114" s="528"/>
      <c r="G114" s="528"/>
      <c r="H114" s="528"/>
      <c r="I114" s="528"/>
      <c r="J114" s="527" t="n">
        <v>2.59</v>
      </c>
      <c r="K114" s="527" t="s">
        <v>91</v>
      </c>
      <c r="T114" s="515" t="n">
        <v>28.99</v>
      </c>
    </row>
    <row r="115" customFormat="false" ht="12.75" hidden="false" customHeight="false" outlineLevel="0" collapsed="false">
      <c r="A115" s="520" t="s">
        <v>554</v>
      </c>
      <c r="B115" s="520"/>
      <c r="C115" s="520"/>
      <c r="D115" s="520"/>
      <c r="E115" s="520"/>
      <c r="F115" s="520"/>
      <c r="G115" s="520"/>
      <c r="H115" s="520"/>
      <c r="I115" s="520"/>
      <c r="J115" s="520"/>
      <c r="K115" s="520"/>
      <c r="M115" s="0" t="n">
        <f aca="false">(0.6*0.6*0.6)*12</f>
        <v>2.592</v>
      </c>
    </row>
    <row r="116" s="515" customFormat="true" ht="12.75" hidden="false" customHeight="true" outlineLevel="0" collapsed="false">
      <c r="A116" s="526" t="s">
        <v>197</v>
      </c>
      <c r="B116" s="527" t="s">
        <v>89</v>
      </c>
      <c r="C116" s="528" t="s">
        <v>146</v>
      </c>
      <c r="D116" s="528"/>
      <c r="E116" s="528"/>
      <c r="F116" s="528"/>
      <c r="G116" s="528"/>
      <c r="H116" s="528"/>
      <c r="I116" s="528"/>
      <c r="J116" s="527" t="n">
        <v>2.59</v>
      </c>
      <c r="K116" s="527" t="s">
        <v>91</v>
      </c>
      <c r="T116" s="515" t="n">
        <v>366.82</v>
      </c>
    </row>
    <row r="117" customFormat="false" ht="12.75" hidden="false" customHeight="false" outlineLevel="0" collapsed="false">
      <c r="A117" s="520" t="s">
        <v>555</v>
      </c>
      <c r="B117" s="520"/>
      <c r="C117" s="520"/>
      <c r="D117" s="520"/>
      <c r="E117" s="520"/>
      <c r="F117" s="520"/>
      <c r="G117" s="520"/>
      <c r="H117" s="520"/>
      <c r="I117" s="520"/>
      <c r="J117" s="520"/>
      <c r="K117" s="520"/>
    </row>
    <row r="118" s="515" customFormat="true" ht="26.25" hidden="false" customHeight="true" outlineLevel="0" collapsed="false">
      <c r="A118" s="510" t="s">
        <v>198</v>
      </c>
      <c r="B118" s="511" t="s">
        <v>199</v>
      </c>
      <c r="C118" s="512" t="s">
        <v>200</v>
      </c>
      <c r="D118" s="512"/>
      <c r="E118" s="512"/>
      <c r="F118" s="512"/>
      <c r="G118" s="512"/>
      <c r="H118" s="512"/>
      <c r="I118" s="512"/>
      <c r="J118" s="514" t="n">
        <v>1</v>
      </c>
      <c r="K118" s="519" t="s">
        <v>132</v>
      </c>
    </row>
    <row r="119" customFormat="false" ht="12.75" hidden="false" customHeight="false" outlineLevel="0" collapsed="false">
      <c r="A119" s="500" t="s">
        <v>528</v>
      </c>
      <c r="B119" s="500"/>
      <c r="C119" s="500"/>
      <c r="D119" s="500"/>
      <c r="E119" s="500"/>
      <c r="F119" s="500"/>
      <c r="G119" s="500"/>
      <c r="H119" s="500"/>
      <c r="I119" s="500"/>
      <c r="J119" s="500"/>
      <c r="K119" s="500"/>
    </row>
    <row r="120" s="515" customFormat="true" ht="18" hidden="false" customHeight="true" outlineLevel="0" collapsed="false">
      <c r="A120" s="510" t="s">
        <v>201</v>
      </c>
      <c r="B120" s="511" t="s">
        <v>202</v>
      </c>
      <c r="C120" s="512" t="s">
        <v>203</v>
      </c>
      <c r="D120" s="512"/>
      <c r="E120" s="512"/>
      <c r="F120" s="512"/>
      <c r="G120" s="512"/>
      <c r="H120" s="512"/>
      <c r="I120" s="512"/>
      <c r="J120" s="514" t="n">
        <v>1</v>
      </c>
      <c r="K120" s="519" t="s">
        <v>132</v>
      </c>
    </row>
    <row r="121" customFormat="false" ht="12.75" hidden="false" customHeight="false" outlineLevel="0" collapsed="false">
      <c r="A121" s="500" t="s">
        <v>528</v>
      </c>
      <c r="B121" s="500"/>
      <c r="C121" s="500"/>
      <c r="D121" s="500"/>
      <c r="E121" s="500"/>
      <c r="F121" s="500"/>
      <c r="G121" s="500"/>
      <c r="H121" s="500"/>
      <c r="I121" s="500"/>
      <c r="J121" s="500"/>
      <c r="K121" s="500"/>
    </row>
    <row r="122" s="515" customFormat="true" ht="17.25" hidden="false" customHeight="true" outlineLevel="0" collapsed="false">
      <c r="A122" s="510" t="s">
        <v>204</v>
      </c>
      <c r="B122" s="511" t="s">
        <v>205</v>
      </c>
      <c r="C122" s="512" t="s">
        <v>206</v>
      </c>
      <c r="D122" s="512"/>
      <c r="E122" s="512"/>
      <c r="F122" s="512"/>
      <c r="G122" s="512"/>
      <c r="H122" s="512"/>
      <c r="I122" s="512"/>
      <c r="J122" s="514" t="n">
        <v>2</v>
      </c>
      <c r="K122" s="519" t="s">
        <v>132</v>
      </c>
    </row>
    <row r="123" customFormat="false" ht="12.75" hidden="false" customHeight="false" outlineLevel="0" collapsed="false">
      <c r="A123" s="500" t="s">
        <v>556</v>
      </c>
      <c r="B123" s="500"/>
      <c r="C123" s="500"/>
      <c r="D123" s="500"/>
      <c r="E123" s="500"/>
      <c r="F123" s="500"/>
      <c r="G123" s="500"/>
      <c r="H123" s="500"/>
      <c r="I123" s="500"/>
      <c r="J123" s="500"/>
      <c r="K123" s="500"/>
    </row>
    <row r="124" s="515" customFormat="true" ht="18.75" hidden="false" customHeight="true" outlineLevel="0" collapsed="false">
      <c r="A124" s="510" t="s">
        <v>207</v>
      </c>
      <c r="B124" s="511" t="s">
        <v>208</v>
      </c>
      <c r="C124" s="512" t="s">
        <v>209</v>
      </c>
      <c r="D124" s="512"/>
      <c r="E124" s="512"/>
      <c r="F124" s="512"/>
      <c r="G124" s="512"/>
      <c r="H124" s="512"/>
      <c r="I124" s="512"/>
      <c r="J124" s="514" t="n">
        <v>5</v>
      </c>
      <c r="K124" s="519" t="s">
        <v>132</v>
      </c>
    </row>
    <row r="125" customFormat="false" ht="12.75" hidden="false" customHeight="false" outlineLevel="0" collapsed="false">
      <c r="A125" s="500" t="s">
        <v>557</v>
      </c>
      <c r="B125" s="500"/>
      <c r="C125" s="500"/>
      <c r="D125" s="500"/>
      <c r="E125" s="500"/>
      <c r="F125" s="500"/>
      <c r="G125" s="500"/>
      <c r="H125" s="500"/>
      <c r="I125" s="500"/>
      <c r="J125" s="500"/>
      <c r="K125" s="500"/>
    </row>
    <row r="126" s="515" customFormat="true" ht="18" hidden="false" customHeight="true" outlineLevel="0" collapsed="false">
      <c r="A126" s="510" t="s">
        <v>210</v>
      </c>
      <c r="B126" s="511" t="s">
        <v>211</v>
      </c>
      <c r="C126" s="512" t="s">
        <v>212</v>
      </c>
      <c r="D126" s="512"/>
      <c r="E126" s="512"/>
      <c r="F126" s="512"/>
      <c r="G126" s="512"/>
      <c r="H126" s="512"/>
      <c r="I126" s="512"/>
      <c r="J126" s="514" t="n">
        <v>1</v>
      </c>
      <c r="K126" s="519" t="s">
        <v>132</v>
      </c>
    </row>
    <row r="127" customFormat="false" ht="12.75" hidden="false" customHeight="false" outlineLevel="0" collapsed="false">
      <c r="A127" s="500" t="s">
        <v>528</v>
      </c>
      <c r="B127" s="500"/>
      <c r="C127" s="500"/>
      <c r="D127" s="500"/>
      <c r="E127" s="500"/>
      <c r="F127" s="500"/>
      <c r="G127" s="500"/>
      <c r="H127" s="500"/>
      <c r="I127" s="500"/>
      <c r="J127" s="500"/>
      <c r="K127" s="500"/>
    </row>
    <row r="128" s="515" customFormat="true" ht="18" hidden="false" customHeight="true" outlineLevel="0" collapsed="false">
      <c r="A128" s="510" t="s">
        <v>213</v>
      </c>
      <c r="B128" s="511" t="s">
        <v>214</v>
      </c>
      <c r="C128" s="512" t="s">
        <v>215</v>
      </c>
      <c r="D128" s="512"/>
      <c r="E128" s="512"/>
      <c r="F128" s="512"/>
      <c r="G128" s="512"/>
      <c r="H128" s="512"/>
      <c r="I128" s="512"/>
      <c r="J128" s="514" t="n">
        <v>2</v>
      </c>
      <c r="K128" s="519" t="s">
        <v>132</v>
      </c>
    </row>
    <row r="129" customFormat="false" ht="12.75" hidden="false" customHeight="false" outlineLevel="0" collapsed="false">
      <c r="A129" s="500" t="s">
        <v>556</v>
      </c>
      <c r="B129" s="500"/>
      <c r="C129" s="500"/>
      <c r="D129" s="500"/>
      <c r="E129" s="500"/>
      <c r="F129" s="500"/>
      <c r="G129" s="500"/>
      <c r="H129" s="500"/>
      <c r="I129" s="500"/>
      <c r="J129" s="500"/>
      <c r="K129" s="500"/>
    </row>
    <row r="130" s="515" customFormat="true" ht="18" hidden="false" customHeight="true" outlineLevel="0" collapsed="false">
      <c r="A130" s="510" t="s">
        <v>216</v>
      </c>
      <c r="B130" s="511" t="s">
        <v>217</v>
      </c>
      <c r="C130" s="512" t="s">
        <v>218</v>
      </c>
      <c r="D130" s="512"/>
      <c r="E130" s="512"/>
      <c r="F130" s="512"/>
      <c r="G130" s="512"/>
      <c r="H130" s="512"/>
      <c r="I130" s="512"/>
      <c r="J130" s="514" t="n">
        <v>85</v>
      </c>
      <c r="K130" s="519" t="s">
        <v>159</v>
      </c>
    </row>
    <row r="131" customFormat="false" ht="12.75" hidden="false" customHeight="false" outlineLevel="0" collapsed="false">
      <c r="A131" s="500" t="s">
        <v>558</v>
      </c>
      <c r="B131" s="500"/>
      <c r="C131" s="500"/>
      <c r="D131" s="500"/>
      <c r="E131" s="500"/>
      <c r="F131" s="500"/>
      <c r="G131" s="500"/>
      <c r="H131" s="500"/>
      <c r="I131" s="500"/>
      <c r="J131" s="500"/>
      <c r="K131" s="500"/>
    </row>
    <row r="132" s="515" customFormat="true" ht="21" hidden="false" customHeight="true" outlineLevel="0" collapsed="false">
      <c r="A132" s="510" t="s">
        <v>219</v>
      </c>
      <c r="B132" s="511" t="s">
        <v>220</v>
      </c>
      <c r="C132" s="512" t="s">
        <v>221</v>
      </c>
      <c r="D132" s="512"/>
      <c r="E132" s="512"/>
      <c r="F132" s="512"/>
      <c r="G132" s="512"/>
      <c r="H132" s="512"/>
      <c r="I132" s="512"/>
      <c r="J132" s="514" t="n">
        <v>158.7</v>
      </c>
      <c r="K132" s="519" t="s">
        <v>159</v>
      </c>
    </row>
    <row r="133" customFormat="false" ht="12.75" hidden="false" customHeight="false" outlineLevel="0" collapsed="false">
      <c r="A133" s="500" t="s">
        <v>558</v>
      </c>
      <c r="B133" s="500"/>
      <c r="C133" s="500"/>
      <c r="D133" s="500"/>
      <c r="E133" s="500"/>
      <c r="F133" s="500"/>
      <c r="G133" s="500"/>
      <c r="H133" s="500"/>
      <c r="I133" s="500"/>
      <c r="J133" s="500"/>
      <c r="K133" s="500"/>
    </row>
    <row r="134" s="515" customFormat="true" ht="19.5" hidden="false" customHeight="true" outlineLevel="0" collapsed="false">
      <c r="A134" s="510" t="s">
        <v>222</v>
      </c>
      <c r="B134" s="511" t="s">
        <v>223</v>
      </c>
      <c r="C134" s="512" t="s">
        <v>224</v>
      </c>
      <c r="D134" s="512"/>
      <c r="E134" s="512"/>
      <c r="F134" s="512"/>
      <c r="G134" s="512"/>
      <c r="H134" s="512"/>
      <c r="I134" s="512"/>
      <c r="J134" s="514" t="n">
        <f aca="false">35+1714.22-70</f>
        <v>1679.22</v>
      </c>
      <c r="K134" s="519" t="s">
        <v>159</v>
      </c>
    </row>
    <row r="135" customFormat="false" ht="12.75" hidden="false" customHeight="false" outlineLevel="0" collapsed="false">
      <c r="A135" s="500" t="s">
        <v>558</v>
      </c>
      <c r="B135" s="500"/>
      <c r="C135" s="500"/>
      <c r="D135" s="500"/>
      <c r="E135" s="500"/>
      <c r="F135" s="500"/>
      <c r="G135" s="500"/>
      <c r="H135" s="500"/>
      <c r="I135" s="500"/>
      <c r="J135" s="500"/>
      <c r="K135" s="500"/>
    </row>
    <row r="136" s="515" customFormat="true" ht="19.5" hidden="false" customHeight="true" outlineLevel="0" collapsed="false">
      <c r="A136" s="510" t="s">
        <v>225</v>
      </c>
      <c r="B136" s="511" t="s">
        <v>226</v>
      </c>
      <c r="C136" s="512" t="s">
        <v>227</v>
      </c>
      <c r="D136" s="512"/>
      <c r="E136" s="512"/>
      <c r="F136" s="512"/>
      <c r="G136" s="512"/>
      <c r="H136" s="512"/>
      <c r="I136" s="512"/>
      <c r="J136" s="514" t="n">
        <v>21</v>
      </c>
      <c r="K136" s="519" t="s">
        <v>159</v>
      </c>
    </row>
    <row r="137" customFormat="false" ht="12.75" hidden="false" customHeight="false" outlineLevel="0" collapsed="false">
      <c r="A137" s="500" t="s">
        <v>558</v>
      </c>
      <c r="B137" s="500"/>
      <c r="C137" s="500"/>
      <c r="D137" s="500"/>
      <c r="E137" s="500"/>
      <c r="F137" s="500"/>
      <c r="G137" s="500"/>
      <c r="H137" s="500"/>
      <c r="I137" s="500"/>
      <c r="J137" s="500"/>
      <c r="K137" s="500"/>
    </row>
    <row r="138" s="515" customFormat="true" ht="12.75" hidden="false" customHeight="true" outlineLevel="0" collapsed="false">
      <c r="A138" s="510" t="s">
        <v>228</v>
      </c>
      <c r="B138" s="511" t="s">
        <v>229</v>
      </c>
      <c r="C138" s="512" t="s">
        <v>230</v>
      </c>
      <c r="D138" s="512"/>
      <c r="E138" s="512"/>
      <c r="F138" s="512"/>
      <c r="G138" s="512"/>
      <c r="H138" s="512"/>
      <c r="I138" s="512"/>
      <c r="J138" s="514" t="n">
        <v>15</v>
      </c>
      <c r="K138" s="519" t="s">
        <v>132</v>
      </c>
    </row>
    <row r="139" customFormat="false" ht="12.75" hidden="false" customHeight="false" outlineLevel="0" collapsed="false">
      <c r="A139" s="500" t="s">
        <v>559</v>
      </c>
      <c r="B139" s="500"/>
      <c r="C139" s="500"/>
      <c r="D139" s="500"/>
      <c r="E139" s="500"/>
      <c r="F139" s="500"/>
      <c r="G139" s="500"/>
      <c r="H139" s="500"/>
      <c r="I139" s="500"/>
      <c r="J139" s="500"/>
      <c r="K139" s="500"/>
    </row>
    <row r="140" s="515" customFormat="true" ht="12.75" hidden="false" customHeight="true" outlineLevel="0" collapsed="false">
      <c r="A140" s="510" t="s">
        <v>231</v>
      </c>
      <c r="B140" s="511" t="s">
        <v>232</v>
      </c>
      <c r="C140" s="512" t="s">
        <v>233</v>
      </c>
      <c r="D140" s="512"/>
      <c r="E140" s="512"/>
      <c r="F140" s="512"/>
      <c r="G140" s="512"/>
      <c r="H140" s="512"/>
      <c r="I140" s="512"/>
      <c r="J140" s="514" t="n">
        <v>1</v>
      </c>
      <c r="K140" s="519" t="s">
        <v>132</v>
      </c>
    </row>
    <row r="141" customFormat="false" ht="12.75" hidden="false" customHeight="false" outlineLevel="0" collapsed="false">
      <c r="A141" s="500" t="s">
        <v>528</v>
      </c>
      <c r="B141" s="500"/>
      <c r="C141" s="500"/>
      <c r="D141" s="500"/>
      <c r="E141" s="500"/>
      <c r="F141" s="500"/>
      <c r="G141" s="500"/>
      <c r="H141" s="500"/>
      <c r="I141" s="500"/>
      <c r="J141" s="500"/>
      <c r="K141" s="500"/>
    </row>
    <row r="142" s="515" customFormat="true" ht="17.25" hidden="false" customHeight="true" outlineLevel="0" collapsed="false">
      <c r="A142" s="510" t="s">
        <v>234</v>
      </c>
      <c r="B142" s="511" t="s">
        <v>235</v>
      </c>
      <c r="C142" s="512" t="s">
        <v>236</v>
      </c>
      <c r="D142" s="512"/>
      <c r="E142" s="512"/>
      <c r="F142" s="512"/>
      <c r="G142" s="512"/>
      <c r="H142" s="512"/>
      <c r="I142" s="512"/>
      <c r="J142" s="514" t="n">
        <v>20</v>
      </c>
      <c r="K142" s="519" t="s">
        <v>132</v>
      </c>
    </row>
    <row r="143" customFormat="false" ht="12.75" hidden="false" customHeight="false" outlineLevel="0" collapsed="false">
      <c r="A143" s="500" t="s">
        <v>560</v>
      </c>
      <c r="B143" s="500"/>
      <c r="C143" s="500"/>
      <c r="D143" s="500"/>
      <c r="E143" s="500"/>
      <c r="F143" s="500"/>
      <c r="G143" s="500"/>
      <c r="H143" s="500"/>
      <c r="I143" s="500"/>
      <c r="J143" s="500"/>
      <c r="K143" s="500"/>
    </row>
    <row r="144" s="515" customFormat="true" ht="12.75" hidden="false" customHeight="true" outlineLevel="0" collapsed="false">
      <c r="A144" s="510" t="s">
        <v>237</v>
      </c>
      <c r="B144" s="501" t="s">
        <v>127</v>
      </c>
      <c r="C144" s="502" t="s">
        <v>561</v>
      </c>
      <c r="D144" s="502"/>
      <c r="E144" s="502"/>
      <c r="F144" s="502"/>
      <c r="G144" s="502"/>
      <c r="H144" s="502"/>
      <c r="I144" s="502"/>
      <c r="J144" s="514" t="n">
        <v>36</v>
      </c>
      <c r="K144" s="519" t="s">
        <v>132</v>
      </c>
    </row>
    <row r="145" customFormat="false" ht="12.75" hidden="false" customHeight="false" outlineLevel="0" collapsed="false">
      <c r="A145" s="500" t="s">
        <v>562</v>
      </c>
      <c r="B145" s="500"/>
      <c r="C145" s="500"/>
      <c r="D145" s="500"/>
      <c r="E145" s="500"/>
      <c r="F145" s="500"/>
      <c r="G145" s="500"/>
      <c r="H145" s="500"/>
      <c r="I145" s="500"/>
      <c r="J145" s="500"/>
      <c r="K145" s="500"/>
    </row>
    <row r="146" s="515" customFormat="true" ht="18.75" hidden="false" customHeight="true" outlineLevel="0" collapsed="false">
      <c r="A146" s="510" t="s">
        <v>239</v>
      </c>
      <c r="B146" s="511" t="s">
        <v>240</v>
      </c>
      <c r="C146" s="512" t="s">
        <v>241</v>
      </c>
      <c r="D146" s="512"/>
      <c r="E146" s="512"/>
      <c r="F146" s="512"/>
      <c r="G146" s="512"/>
      <c r="H146" s="512"/>
      <c r="I146" s="512"/>
      <c r="J146" s="514" t="n">
        <v>58</v>
      </c>
      <c r="K146" s="519" t="s">
        <v>159</v>
      </c>
    </row>
    <row r="147" customFormat="false" ht="12.75" hidden="false" customHeight="false" outlineLevel="0" collapsed="false">
      <c r="A147" s="500" t="s">
        <v>558</v>
      </c>
      <c r="B147" s="500"/>
      <c r="C147" s="500"/>
      <c r="D147" s="500"/>
      <c r="E147" s="500"/>
      <c r="F147" s="500"/>
      <c r="G147" s="500"/>
      <c r="H147" s="500"/>
      <c r="I147" s="500"/>
      <c r="J147" s="500"/>
      <c r="K147" s="500"/>
    </row>
    <row r="148" s="515" customFormat="true" ht="18" hidden="false" customHeight="true" outlineLevel="0" collapsed="false">
      <c r="A148" s="510" t="s">
        <v>242</v>
      </c>
      <c r="B148" s="511" t="s">
        <v>243</v>
      </c>
      <c r="C148" s="512" t="s">
        <v>244</v>
      </c>
      <c r="D148" s="512"/>
      <c r="E148" s="512"/>
      <c r="F148" s="512"/>
      <c r="G148" s="512"/>
      <c r="H148" s="512"/>
      <c r="I148" s="512"/>
      <c r="J148" s="514" t="n">
        <v>497.42</v>
      </c>
      <c r="K148" s="519" t="s">
        <v>159</v>
      </c>
    </row>
    <row r="149" customFormat="false" ht="12.75" hidden="false" customHeight="false" outlineLevel="0" collapsed="false">
      <c r="A149" s="500" t="s">
        <v>558</v>
      </c>
      <c r="B149" s="500"/>
      <c r="C149" s="500"/>
      <c r="D149" s="500"/>
      <c r="E149" s="500"/>
      <c r="F149" s="500"/>
      <c r="G149" s="500"/>
      <c r="H149" s="500"/>
      <c r="I149" s="500"/>
      <c r="J149" s="500"/>
      <c r="K149" s="500"/>
    </row>
    <row r="150" s="515" customFormat="true" ht="17.25" hidden="false" customHeight="true" outlineLevel="0" collapsed="false">
      <c r="A150" s="510" t="s">
        <v>245</v>
      </c>
      <c r="B150" s="511" t="s">
        <v>246</v>
      </c>
      <c r="C150" s="512" t="s">
        <v>247</v>
      </c>
      <c r="D150" s="512"/>
      <c r="E150" s="512"/>
      <c r="F150" s="512"/>
      <c r="G150" s="512"/>
      <c r="H150" s="512"/>
      <c r="I150" s="512"/>
      <c r="J150" s="514" t="n">
        <v>6</v>
      </c>
      <c r="K150" s="519" t="s">
        <v>132</v>
      </c>
    </row>
    <row r="151" customFormat="false" ht="12.75" hidden="false" customHeight="false" outlineLevel="0" collapsed="false">
      <c r="A151" s="500" t="s">
        <v>529</v>
      </c>
      <c r="B151" s="500"/>
      <c r="C151" s="500"/>
      <c r="D151" s="500"/>
      <c r="E151" s="500"/>
      <c r="F151" s="500"/>
      <c r="G151" s="500"/>
      <c r="H151" s="500"/>
      <c r="I151" s="500"/>
      <c r="J151" s="500"/>
      <c r="K151" s="500"/>
    </row>
    <row r="152" s="515" customFormat="true" ht="18" hidden="false" customHeight="true" outlineLevel="0" collapsed="false">
      <c r="A152" s="510" t="s">
        <v>248</v>
      </c>
      <c r="B152" s="511" t="s">
        <v>249</v>
      </c>
      <c r="C152" s="512" t="s">
        <v>250</v>
      </c>
      <c r="D152" s="512"/>
      <c r="E152" s="512"/>
      <c r="F152" s="512"/>
      <c r="G152" s="512"/>
      <c r="H152" s="512"/>
      <c r="I152" s="512"/>
      <c r="J152" s="514" t="n">
        <v>1</v>
      </c>
      <c r="K152" s="519" t="s">
        <v>132</v>
      </c>
    </row>
    <row r="153" customFormat="false" ht="12.75" hidden="false" customHeight="false" outlineLevel="0" collapsed="false">
      <c r="A153" s="500" t="s">
        <v>528</v>
      </c>
      <c r="B153" s="500"/>
      <c r="C153" s="500"/>
      <c r="D153" s="500"/>
      <c r="E153" s="500"/>
      <c r="F153" s="500"/>
      <c r="G153" s="500"/>
      <c r="H153" s="500"/>
      <c r="I153" s="500"/>
      <c r="J153" s="500"/>
      <c r="K153" s="500"/>
    </row>
    <row r="154" s="515" customFormat="true" ht="18" hidden="false" customHeight="true" outlineLevel="0" collapsed="false">
      <c r="A154" s="510" t="s">
        <v>251</v>
      </c>
      <c r="B154" s="511" t="s">
        <v>252</v>
      </c>
      <c r="C154" s="512" t="s">
        <v>253</v>
      </c>
      <c r="D154" s="512"/>
      <c r="E154" s="512"/>
      <c r="F154" s="512"/>
      <c r="G154" s="512"/>
      <c r="H154" s="512"/>
      <c r="I154" s="512"/>
      <c r="J154" s="514" t="n">
        <v>3</v>
      </c>
      <c r="K154" s="519" t="s">
        <v>132</v>
      </c>
    </row>
    <row r="155" customFormat="false" ht="12.75" hidden="false" customHeight="false" outlineLevel="0" collapsed="false">
      <c r="A155" s="500" t="s">
        <v>563</v>
      </c>
      <c r="B155" s="500"/>
      <c r="C155" s="500"/>
      <c r="D155" s="500"/>
      <c r="E155" s="500"/>
      <c r="F155" s="500"/>
      <c r="G155" s="500"/>
      <c r="H155" s="500"/>
      <c r="I155" s="500"/>
      <c r="J155" s="500"/>
      <c r="K155" s="500"/>
    </row>
    <row r="156" s="515" customFormat="true" ht="18" hidden="false" customHeight="true" outlineLevel="0" collapsed="false">
      <c r="A156" s="510" t="s">
        <v>254</v>
      </c>
      <c r="B156" s="511" t="s">
        <v>255</v>
      </c>
      <c r="C156" s="512" t="s">
        <v>256</v>
      </c>
      <c r="D156" s="512"/>
      <c r="E156" s="512"/>
      <c r="F156" s="512"/>
      <c r="G156" s="512"/>
      <c r="H156" s="512"/>
      <c r="I156" s="512"/>
      <c r="J156" s="514" t="n">
        <v>2</v>
      </c>
      <c r="K156" s="519" t="s">
        <v>132</v>
      </c>
    </row>
    <row r="157" customFormat="false" ht="12.75" hidden="false" customHeight="false" outlineLevel="0" collapsed="false">
      <c r="A157" s="500" t="s">
        <v>556</v>
      </c>
      <c r="B157" s="500"/>
      <c r="C157" s="500"/>
      <c r="D157" s="500"/>
      <c r="E157" s="500"/>
      <c r="F157" s="500"/>
      <c r="G157" s="500"/>
      <c r="H157" s="500"/>
      <c r="I157" s="500"/>
      <c r="J157" s="500"/>
      <c r="K157" s="500"/>
    </row>
    <row r="158" s="515" customFormat="true" ht="18" hidden="false" customHeight="true" outlineLevel="0" collapsed="false">
      <c r="A158" s="510" t="s">
        <v>257</v>
      </c>
      <c r="B158" s="511" t="s">
        <v>258</v>
      </c>
      <c r="C158" s="512" t="s">
        <v>259</v>
      </c>
      <c r="D158" s="512"/>
      <c r="E158" s="512"/>
      <c r="F158" s="512"/>
      <c r="G158" s="512"/>
      <c r="H158" s="512"/>
      <c r="I158" s="512"/>
      <c r="J158" s="514" t="n">
        <v>335.75</v>
      </c>
      <c r="K158" s="519" t="s">
        <v>159</v>
      </c>
    </row>
    <row r="159" customFormat="false" ht="12.75" hidden="false" customHeight="false" outlineLevel="0" collapsed="false">
      <c r="A159" s="500" t="s">
        <v>558</v>
      </c>
      <c r="B159" s="500"/>
      <c r="C159" s="500"/>
      <c r="D159" s="500"/>
      <c r="E159" s="500"/>
      <c r="F159" s="500"/>
      <c r="G159" s="500"/>
      <c r="H159" s="500"/>
      <c r="I159" s="500"/>
      <c r="J159" s="500"/>
      <c r="K159" s="500"/>
    </row>
    <row r="160" customFormat="false" ht="12.75" hidden="false" customHeight="false" outlineLevel="0" collapsed="false">
      <c r="A160" s="154" t="n">
        <v>8</v>
      </c>
      <c r="B160" s="97" t="s">
        <v>260</v>
      </c>
      <c r="C160" s="97"/>
      <c r="D160" s="97"/>
      <c r="E160" s="97"/>
      <c r="F160" s="97"/>
      <c r="G160" s="97"/>
      <c r="H160" s="97"/>
      <c r="I160" s="97"/>
      <c r="J160" s="97"/>
      <c r="K160" s="97"/>
    </row>
    <row r="161" s="515" customFormat="true" ht="18.75" hidden="false" customHeight="true" outlineLevel="0" collapsed="false">
      <c r="A161" s="510" t="s">
        <v>261</v>
      </c>
      <c r="B161" s="511" t="s">
        <v>262</v>
      </c>
      <c r="C161" s="512" t="s">
        <v>263</v>
      </c>
      <c r="D161" s="512"/>
      <c r="E161" s="512"/>
      <c r="F161" s="512"/>
      <c r="G161" s="512"/>
      <c r="H161" s="512"/>
      <c r="I161" s="512"/>
      <c r="J161" s="514" t="n">
        <v>3.24</v>
      </c>
      <c r="K161" s="519" t="s">
        <v>159</v>
      </c>
    </row>
    <row r="162" customFormat="false" ht="12.75" hidden="false" customHeight="false" outlineLevel="0" collapsed="false">
      <c r="A162" s="500" t="s">
        <v>558</v>
      </c>
      <c r="B162" s="500"/>
      <c r="C162" s="500"/>
      <c r="D162" s="500"/>
      <c r="E162" s="500"/>
      <c r="F162" s="500"/>
      <c r="G162" s="500"/>
      <c r="H162" s="500"/>
      <c r="I162" s="500"/>
      <c r="J162" s="500"/>
      <c r="K162" s="500"/>
    </row>
    <row r="163" s="515" customFormat="true" ht="18" hidden="false" customHeight="true" outlineLevel="0" collapsed="false">
      <c r="A163" s="510" t="s">
        <v>264</v>
      </c>
      <c r="B163" s="511" t="s">
        <v>265</v>
      </c>
      <c r="C163" s="512" t="s">
        <v>266</v>
      </c>
      <c r="D163" s="512"/>
      <c r="E163" s="512"/>
      <c r="F163" s="512"/>
      <c r="G163" s="512"/>
      <c r="H163" s="512"/>
      <c r="I163" s="512"/>
      <c r="J163" s="514" t="n">
        <v>27.68</v>
      </c>
      <c r="K163" s="519" t="s">
        <v>159</v>
      </c>
    </row>
    <row r="164" customFormat="false" ht="12.75" hidden="false" customHeight="false" outlineLevel="0" collapsed="false">
      <c r="A164" s="500" t="s">
        <v>558</v>
      </c>
      <c r="B164" s="500"/>
      <c r="C164" s="500"/>
      <c r="D164" s="500"/>
      <c r="E164" s="500"/>
      <c r="F164" s="500"/>
      <c r="G164" s="500"/>
      <c r="H164" s="500"/>
      <c r="I164" s="500"/>
      <c r="J164" s="500"/>
      <c r="K164" s="500"/>
    </row>
    <row r="165" s="515" customFormat="true" ht="18.75" hidden="false" customHeight="true" outlineLevel="0" collapsed="false">
      <c r="A165" s="510" t="s">
        <v>267</v>
      </c>
      <c r="B165" s="511" t="s">
        <v>268</v>
      </c>
      <c r="C165" s="512" t="s">
        <v>269</v>
      </c>
      <c r="D165" s="512"/>
      <c r="E165" s="512"/>
      <c r="F165" s="512"/>
      <c r="G165" s="512"/>
      <c r="H165" s="512"/>
      <c r="I165" s="512"/>
      <c r="J165" s="514" t="n">
        <v>4.62</v>
      </c>
      <c r="K165" s="519" t="s">
        <v>159</v>
      </c>
    </row>
    <row r="166" customFormat="false" ht="12.75" hidden="false" customHeight="false" outlineLevel="0" collapsed="false">
      <c r="A166" s="500" t="s">
        <v>558</v>
      </c>
      <c r="B166" s="500"/>
      <c r="C166" s="500"/>
      <c r="D166" s="500"/>
      <c r="E166" s="500"/>
      <c r="F166" s="500"/>
      <c r="G166" s="500"/>
      <c r="H166" s="500"/>
      <c r="I166" s="500"/>
      <c r="J166" s="500"/>
      <c r="K166" s="500"/>
    </row>
    <row r="167" s="515" customFormat="true" ht="20.25" hidden="false" customHeight="true" outlineLevel="0" collapsed="false">
      <c r="A167" s="510" t="s">
        <v>270</v>
      </c>
      <c r="B167" s="511" t="s">
        <v>271</v>
      </c>
      <c r="C167" s="512" t="s">
        <v>272</v>
      </c>
      <c r="D167" s="512"/>
      <c r="E167" s="512"/>
      <c r="F167" s="512"/>
      <c r="G167" s="512"/>
      <c r="H167" s="512"/>
      <c r="I167" s="512"/>
      <c r="J167" s="514" t="n">
        <v>3.35</v>
      </c>
      <c r="K167" s="519" t="s">
        <v>159</v>
      </c>
    </row>
    <row r="168" customFormat="false" ht="12.75" hidden="false" customHeight="false" outlineLevel="0" collapsed="false">
      <c r="A168" s="500" t="s">
        <v>558</v>
      </c>
      <c r="B168" s="500"/>
      <c r="C168" s="500"/>
      <c r="D168" s="500"/>
      <c r="E168" s="500"/>
      <c r="F168" s="500"/>
      <c r="G168" s="500"/>
      <c r="H168" s="500"/>
      <c r="I168" s="500"/>
      <c r="J168" s="500"/>
      <c r="K168" s="500"/>
    </row>
    <row r="169" s="515" customFormat="true" ht="17.25" hidden="false" customHeight="true" outlineLevel="0" collapsed="false">
      <c r="A169" s="510" t="s">
        <v>273</v>
      </c>
      <c r="B169" s="511" t="s">
        <v>274</v>
      </c>
      <c r="C169" s="512" t="s">
        <v>275</v>
      </c>
      <c r="D169" s="512"/>
      <c r="E169" s="512"/>
      <c r="F169" s="512"/>
      <c r="G169" s="512"/>
      <c r="H169" s="512"/>
      <c r="I169" s="512"/>
      <c r="J169" s="514" t="n">
        <v>30.94</v>
      </c>
      <c r="K169" s="519" t="s">
        <v>159</v>
      </c>
    </row>
    <row r="170" s="499" customFormat="true" ht="12.75" hidden="false" customHeight="false" outlineLevel="0" collapsed="false">
      <c r="A170" s="500" t="s">
        <v>558</v>
      </c>
      <c r="B170" s="500"/>
      <c r="C170" s="500"/>
      <c r="D170" s="500"/>
      <c r="E170" s="500"/>
      <c r="F170" s="500"/>
      <c r="G170" s="500"/>
      <c r="H170" s="500"/>
      <c r="I170" s="500"/>
      <c r="J170" s="500"/>
      <c r="K170" s="500"/>
    </row>
    <row r="171" s="515" customFormat="true" ht="17.25" hidden="false" customHeight="true" outlineLevel="0" collapsed="false">
      <c r="A171" s="510" t="s">
        <v>276</v>
      </c>
      <c r="B171" s="511" t="s">
        <v>277</v>
      </c>
      <c r="C171" s="512" t="s">
        <v>278</v>
      </c>
      <c r="D171" s="512"/>
      <c r="E171" s="512"/>
      <c r="F171" s="512"/>
      <c r="G171" s="512"/>
      <c r="H171" s="512"/>
      <c r="I171" s="512"/>
      <c r="J171" s="514" t="n">
        <v>4</v>
      </c>
      <c r="K171" s="519" t="s">
        <v>132</v>
      </c>
    </row>
    <row r="172" customFormat="false" ht="12.75" hidden="false" customHeight="false" outlineLevel="0" collapsed="false">
      <c r="A172" s="500" t="s">
        <v>564</v>
      </c>
      <c r="B172" s="500"/>
      <c r="C172" s="500"/>
      <c r="D172" s="500"/>
      <c r="E172" s="500"/>
      <c r="F172" s="500"/>
      <c r="G172" s="500"/>
      <c r="H172" s="500"/>
      <c r="I172" s="500"/>
      <c r="J172" s="500"/>
      <c r="K172" s="500"/>
    </row>
    <row r="173" s="515" customFormat="true" ht="26.25" hidden="false" customHeight="true" outlineLevel="0" collapsed="false">
      <c r="A173" s="510" t="s">
        <v>279</v>
      </c>
      <c r="B173" s="511" t="s">
        <v>280</v>
      </c>
      <c r="C173" s="512" t="s">
        <v>281</v>
      </c>
      <c r="D173" s="512"/>
      <c r="E173" s="512"/>
      <c r="F173" s="512"/>
      <c r="G173" s="512"/>
      <c r="H173" s="512"/>
      <c r="I173" s="512"/>
      <c r="J173" s="514" t="n">
        <v>3</v>
      </c>
      <c r="K173" s="519" t="s">
        <v>132</v>
      </c>
    </row>
    <row r="174" customFormat="false" ht="12.75" hidden="false" customHeight="false" outlineLevel="0" collapsed="false">
      <c r="A174" s="500" t="s">
        <v>563</v>
      </c>
      <c r="B174" s="500"/>
      <c r="C174" s="500"/>
      <c r="D174" s="500"/>
      <c r="E174" s="500"/>
      <c r="F174" s="500"/>
      <c r="G174" s="500"/>
      <c r="H174" s="500"/>
      <c r="I174" s="500"/>
      <c r="J174" s="500"/>
      <c r="K174" s="500"/>
    </row>
    <row r="175" s="515" customFormat="true" ht="27" hidden="false" customHeight="true" outlineLevel="0" collapsed="false">
      <c r="A175" s="510" t="s">
        <v>282</v>
      </c>
      <c r="B175" s="511" t="s">
        <v>283</v>
      </c>
      <c r="C175" s="512" t="s">
        <v>284</v>
      </c>
      <c r="D175" s="512"/>
      <c r="E175" s="512"/>
      <c r="F175" s="512"/>
      <c r="G175" s="512"/>
      <c r="H175" s="512"/>
      <c r="I175" s="512"/>
      <c r="J175" s="514" t="n">
        <v>1</v>
      </c>
      <c r="K175" s="519" t="s">
        <v>132</v>
      </c>
    </row>
    <row r="176" customFormat="false" ht="12.75" hidden="false" customHeight="false" outlineLevel="0" collapsed="false">
      <c r="A176" s="500" t="s">
        <v>528</v>
      </c>
      <c r="B176" s="500"/>
      <c r="C176" s="500"/>
      <c r="D176" s="500"/>
      <c r="E176" s="500"/>
      <c r="F176" s="500"/>
      <c r="G176" s="500"/>
      <c r="H176" s="500"/>
      <c r="I176" s="500"/>
      <c r="J176" s="500"/>
      <c r="K176" s="500"/>
    </row>
    <row r="177" s="515" customFormat="true" ht="17.25" hidden="false" customHeight="true" outlineLevel="0" collapsed="false">
      <c r="A177" s="510" t="s">
        <v>285</v>
      </c>
      <c r="B177" s="511" t="s">
        <v>286</v>
      </c>
      <c r="C177" s="512" t="s">
        <v>287</v>
      </c>
      <c r="D177" s="512"/>
      <c r="E177" s="512"/>
      <c r="F177" s="512"/>
      <c r="G177" s="512"/>
      <c r="H177" s="512"/>
      <c r="I177" s="512"/>
      <c r="J177" s="514" t="n">
        <v>1</v>
      </c>
      <c r="K177" s="519" t="s">
        <v>132</v>
      </c>
    </row>
    <row r="178" customFormat="false" ht="17.25" hidden="false" customHeight="true" outlineLevel="0" collapsed="false">
      <c r="A178" s="500" t="s">
        <v>528</v>
      </c>
      <c r="B178" s="500"/>
      <c r="C178" s="500"/>
      <c r="D178" s="500"/>
      <c r="E178" s="500"/>
      <c r="F178" s="500"/>
      <c r="G178" s="500"/>
      <c r="H178" s="500"/>
      <c r="I178" s="500"/>
      <c r="J178" s="500"/>
      <c r="K178" s="500"/>
    </row>
    <row r="179" s="515" customFormat="true" ht="20.25" hidden="false" customHeight="true" outlineLevel="0" collapsed="false">
      <c r="A179" s="510" t="s">
        <v>288</v>
      </c>
      <c r="B179" s="511" t="s">
        <v>289</v>
      </c>
      <c r="C179" s="512" t="s">
        <v>290</v>
      </c>
      <c r="D179" s="512"/>
      <c r="E179" s="512"/>
      <c r="F179" s="512"/>
      <c r="G179" s="512"/>
      <c r="H179" s="512"/>
      <c r="I179" s="512"/>
      <c r="J179" s="514" t="n">
        <v>1</v>
      </c>
      <c r="K179" s="519" t="s">
        <v>132</v>
      </c>
    </row>
    <row r="180" customFormat="false" ht="12.75" hidden="false" customHeight="false" outlineLevel="0" collapsed="false">
      <c r="A180" s="500" t="s">
        <v>564</v>
      </c>
      <c r="B180" s="500"/>
      <c r="C180" s="500"/>
      <c r="D180" s="500"/>
      <c r="E180" s="500"/>
      <c r="F180" s="500"/>
      <c r="G180" s="500"/>
      <c r="H180" s="500"/>
      <c r="I180" s="500"/>
      <c r="J180" s="500"/>
      <c r="K180" s="500"/>
    </row>
    <row r="181" s="515" customFormat="true" ht="26.25" hidden="false" customHeight="true" outlineLevel="0" collapsed="false">
      <c r="A181" s="510" t="s">
        <v>291</v>
      </c>
      <c r="B181" s="511" t="s">
        <v>292</v>
      </c>
      <c r="C181" s="512" t="s">
        <v>293</v>
      </c>
      <c r="D181" s="512"/>
      <c r="E181" s="512"/>
      <c r="F181" s="512"/>
      <c r="G181" s="512"/>
      <c r="H181" s="512"/>
      <c r="I181" s="512"/>
      <c r="J181" s="514" t="n">
        <v>1</v>
      </c>
      <c r="K181" s="519" t="s">
        <v>132</v>
      </c>
    </row>
    <row r="182" customFormat="false" ht="12.75" hidden="false" customHeight="false" outlineLevel="0" collapsed="false">
      <c r="A182" s="500" t="s">
        <v>528</v>
      </c>
      <c r="B182" s="500"/>
      <c r="C182" s="500"/>
      <c r="D182" s="500"/>
      <c r="E182" s="500"/>
      <c r="F182" s="500"/>
      <c r="G182" s="500"/>
      <c r="H182" s="500"/>
      <c r="I182" s="500"/>
      <c r="J182" s="500"/>
      <c r="K182" s="500"/>
    </row>
    <row r="183" s="515" customFormat="true" ht="23.25" hidden="false" customHeight="true" outlineLevel="0" collapsed="false">
      <c r="A183" s="510" t="s">
        <v>294</v>
      </c>
      <c r="B183" s="511" t="s">
        <v>295</v>
      </c>
      <c r="C183" s="512" t="s">
        <v>296</v>
      </c>
      <c r="D183" s="512"/>
      <c r="E183" s="512"/>
      <c r="F183" s="512"/>
      <c r="G183" s="512"/>
      <c r="H183" s="512"/>
      <c r="I183" s="512"/>
      <c r="J183" s="514" t="n">
        <v>1</v>
      </c>
      <c r="K183" s="519" t="s">
        <v>132</v>
      </c>
    </row>
    <row r="184" customFormat="false" ht="12.75" hidden="false" customHeight="false" outlineLevel="0" collapsed="false">
      <c r="A184" s="500" t="s">
        <v>528</v>
      </c>
      <c r="B184" s="500"/>
      <c r="C184" s="500"/>
      <c r="D184" s="500"/>
      <c r="E184" s="500"/>
      <c r="F184" s="500"/>
      <c r="G184" s="500"/>
      <c r="H184" s="500"/>
      <c r="I184" s="500"/>
      <c r="J184" s="500"/>
      <c r="K184" s="500"/>
    </row>
    <row r="185" s="515" customFormat="true" ht="20.25" hidden="false" customHeight="true" outlineLevel="0" collapsed="false">
      <c r="A185" s="510" t="s">
        <v>297</v>
      </c>
      <c r="B185" s="511" t="s">
        <v>298</v>
      </c>
      <c r="C185" s="512" t="s">
        <v>299</v>
      </c>
      <c r="D185" s="512"/>
      <c r="E185" s="512"/>
      <c r="F185" s="512"/>
      <c r="G185" s="512"/>
      <c r="H185" s="512"/>
      <c r="I185" s="512"/>
      <c r="J185" s="514" t="n">
        <v>6</v>
      </c>
      <c r="K185" s="519" t="s">
        <v>132</v>
      </c>
    </row>
    <row r="186" customFormat="false" ht="12.75" hidden="false" customHeight="false" outlineLevel="0" collapsed="false">
      <c r="A186" s="500" t="s">
        <v>529</v>
      </c>
      <c r="B186" s="500"/>
      <c r="C186" s="500"/>
      <c r="D186" s="500"/>
      <c r="E186" s="500"/>
      <c r="F186" s="500"/>
      <c r="G186" s="500"/>
      <c r="H186" s="500"/>
      <c r="I186" s="500"/>
      <c r="J186" s="500"/>
      <c r="K186" s="500"/>
    </row>
    <row r="187" s="515" customFormat="true" ht="17.25" hidden="false" customHeight="true" outlineLevel="0" collapsed="false">
      <c r="A187" s="510" t="s">
        <v>300</v>
      </c>
      <c r="B187" s="511" t="s">
        <v>301</v>
      </c>
      <c r="C187" s="512" t="s">
        <v>302</v>
      </c>
      <c r="D187" s="512"/>
      <c r="E187" s="512"/>
      <c r="F187" s="512"/>
      <c r="G187" s="512"/>
      <c r="H187" s="512"/>
      <c r="I187" s="512"/>
      <c r="J187" s="514" t="n">
        <v>6</v>
      </c>
      <c r="K187" s="519" t="s">
        <v>132</v>
      </c>
    </row>
    <row r="188" customFormat="false" ht="12.75" hidden="false" customHeight="false" outlineLevel="0" collapsed="false">
      <c r="A188" s="500" t="s">
        <v>529</v>
      </c>
      <c r="B188" s="500"/>
      <c r="C188" s="500"/>
      <c r="D188" s="500"/>
      <c r="E188" s="500"/>
      <c r="F188" s="500"/>
      <c r="G188" s="500"/>
      <c r="H188" s="500"/>
      <c r="I188" s="500"/>
      <c r="J188" s="500"/>
      <c r="K188" s="500"/>
    </row>
    <row r="189" s="515" customFormat="true" ht="18" hidden="false" customHeight="true" outlineLevel="0" collapsed="false">
      <c r="A189" s="510" t="s">
        <v>303</v>
      </c>
      <c r="B189" s="511" t="s">
        <v>304</v>
      </c>
      <c r="C189" s="512" t="s">
        <v>305</v>
      </c>
      <c r="D189" s="512"/>
      <c r="E189" s="512"/>
      <c r="F189" s="512"/>
      <c r="G189" s="512"/>
      <c r="H189" s="512"/>
      <c r="I189" s="512"/>
      <c r="J189" s="514" t="n">
        <v>6</v>
      </c>
      <c r="K189" s="519" t="s">
        <v>132</v>
      </c>
    </row>
    <row r="190" customFormat="false" ht="12.75" hidden="false" customHeight="true" outlineLevel="0" collapsed="false">
      <c r="A190" s="500" t="s">
        <v>529</v>
      </c>
      <c r="B190" s="500"/>
      <c r="C190" s="500"/>
      <c r="D190" s="500"/>
      <c r="E190" s="500"/>
      <c r="F190" s="500"/>
      <c r="G190" s="500"/>
      <c r="H190" s="500"/>
      <c r="I190" s="500"/>
      <c r="J190" s="500"/>
      <c r="K190" s="500"/>
    </row>
    <row r="191" s="515" customFormat="true" ht="17.25" hidden="false" customHeight="true" outlineLevel="0" collapsed="false">
      <c r="A191" s="510" t="s">
        <v>306</v>
      </c>
      <c r="B191" s="511" t="s">
        <v>307</v>
      </c>
      <c r="C191" s="512" t="s">
        <v>308</v>
      </c>
      <c r="D191" s="512"/>
      <c r="E191" s="512"/>
      <c r="F191" s="512"/>
      <c r="G191" s="512"/>
      <c r="H191" s="512"/>
      <c r="I191" s="512"/>
      <c r="J191" s="514" t="n">
        <v>6</v>
      </c>
      <c r="K191" s="519" t="s">
        <v>132</v>
      </c>
    </row>
    <row r="192" customFormat="false" ht="12.75" hidden="false" customHeight="true" outlineLevel="0" collapsed="false">
      <c r="A192" s="500" t="s">
        <v>529</v>
      </c>
      <c r="B192" s="500"/>
      <c r="C192" s="500"/>
      <c r="D192" s="500"/>
      <c r="E192" s="500"/>
      <c r="F192" s="500"/>
      <c r="G192" s="500"/>
      <c r="H192" s="500"/>
      <c r="I192" s="500"/>
      <c r="J192" s="500"/>
      <c r="K192" s="500"/>
    </row>
    <row r="193" s="515" customFormat="true" ht="20.25" hidden="false" customHeight="true" outlineLevel="0" collapsed="false">
      <c r="A193" s="510" t="s">
        <v>309</v>
      </c>
      <c r="B193" s="511" t="s">
        <v>310</v>
      </c>
      <c r="C193" s="512" t="s">
        <v>311</v>
      </c>
      <c r="D193" s="512"/>
      <c r="E193" s="512"/>
      <c r="F193" s="512"/>
      <c r="G193" s="512"/>
      <c r="H193" s="512"/>
      <c r="I193" s="512"/>
      <c r="J193" s="514" t="n">
        <v>2</v>
      </c>
      <c r="K193" s="519" t="s">
        <v>132</v>
      </c>
    </row>
    <row r="194" customFormat="false" ht="12.75" hidden="false" customHeight="false" outlineLevel="0" collapsed="false">
      <c r="A194" s="500" t="s">
        <v>556</v>
      </c>
      <c r="B194" s="500"/>
      <c r="C194" s="500"/>
      <c r="D194" s="500"/>
      <c r="E194" s="500"/>
      <c r="F194" s="500"/>
      <c r="G194" s="500"/>
      <c r="H194" s="500"/>
      <c r="I194" s="500"/>
      <c r="J194" s="500"/>
      <c r="K194" s="500"/>
    </row>
    <row r="195" s="515" customFormat="true" ht="12.75" hidden="false" customHeight="true" outlineLevel="0" collapsed="false">
      <c r="A195" s="510" t="s">
        <v>312</v>
      </c>
      <c r="B195" s="511" t="s">
        <v>313</v>
      </c>
      <c r="C195" s="512" t="s">
        <v>314</v>
      </c>
      <c r="D195" s="512"/>
      <c r="E195" s="512"/>
      <c r="F195" s="512"/>
      <c r="G195" s="512"/>
      <c r="H195" s="512"/>
      <c r="I195" s="512"/>
      <c r="J195" s="514" t="n">
        <v>1</v>
      </c>
      <c r="K195" s="519" t="s">
        <v>132</v>
      </c>
    </row>
    <row r="196" customFormat="false" ht="12.75" hidden="false" customHeight="false" outlineLevel="0" collapsed="false">
      <c r="A196" s="500" t="s">
        <v>528</v>
      </c>
      <c r="B196" s="500"/>
      <c r="C196" s="500"/>
      <c r="D196" s="500"/>
      <c r="E196" s="500"/>
      <c r="F196" s="500"/>
      <c r="G196" s="500"/>
      <c r="H196" s="500"/>
      <c r="I196" s="500"/>
      <c r="J196" s="500"/>
      <c r="K196" s="500"/>
    </row>
    <row r="197" s="515" customFormat="true" ht="12.75" hidden="false" customHeight="true" outlineLevel="0" collapsed="false">
      <c r="A197" s="506" t="s">
        <v>315</v>
      </c>
      <c r="B197" s="501" t="s">
        <v>316</v>
      </c>
      <c r="C197" s="502" t="s">
        <v>317</v>
      </c>
      <c r="D197" s="502"/>
      <c r="E197" s="502"/>
      <c r="F197" s="502"/>
      <c r="G197" s="502"/>
      <c r="H197" s="502"/>
      <c r="I197" s="502"/>
      <c r="J197" s="503" t="n">
        <v>2</v>
      </c>
      <c r="K197" s="504" t="s">
        <v>132</v>
      </c>
    </row>
    <row r="198" customFormat="false" ht="12.75" hidden="false" customHeight="false" outlineLevel="0" collapsed="false">
      <c r="A198" s="500" t="s">
        <v>556</v>
      </c>
      <c r="B198" s="500"/>
      <c r="C198" s="500"/>
      <c r="D198" s="500"/>
      <c r="E198" s="500"/>
      <c r="F198" s="500"/>
      <c r="G198" s="500"/>
      <c r="H198" s="500"/>
      <c r="I198" s="500"/>
      <c r="J198" s="500"/>
      <c r="K198" s="500"/>
    </row>
    <row r="199" s="515" customFormat="true" ht="17.25" hidden="false" customHeight="true" outlineLevel="0" collapsed="false">
      <c r="A199" s="506" t="s">
        <v>318</v>
      </c>
      <c r="B199" s="501" t="s">
        <v>319</v>
      </c>
      <c r="C199" s="502" t="s">
        <v>320</v>
      </c>
      <c r="D199" s="502"/>
      <c r="E199" s="502"/>
      <c r="F199" s="502"/>
      <c r="G199" s="502"/>
      <c r="H199" s="502"/>
      <c r="I199" s="502"/>
      <c r="J199" s="503" t="n">
        <v>2</v>
      </c>
      <c r="K199" s="504" t="s">
        <v>132</v>
      </c>
    </row>
    <row r="200" customFormat="false" ht="12.75" hidden="false" customHeight="false" outlineLevel="0" collapsed="false">
      <c r="A200" s="500" t="s">
        <v>556</v>
      </c>
      <c r="B200" s="500"/>
      <c r="C200" s="500"/>
      <c r="D200" s="500"/>
      <c r="E200" s="500"/>
      <c r="F200" s="500"/>
      <c r="G200" s="500"/>
      <c r="H200" s="500"/>
      <c r="I200" s="500"/>
      <c r="J200" s="500"/>
      <c r="K200" s="500"/>
    </row>
    <row r="201" s="515" customFormat="true" ht="12.75" hidden="false" customHeight="true" outlineLevel="0" collapsed="false">
      <c r="A201" s="506" t="s">
        <v>321</v>
      </c>
      <c r="B201" s="501" t="s">
        <v>322</v>
      </c>
      <c r="C201" s="502" t="s">
        <v>323</v>
      </c>
      <c r="D201" s="502"/>
      <c r="E201" s="502"/>
      <c r="F201" s="502"/>
      <c r="G201" s="502"/>
      <c r="H201" s="502"/>
      <c r="I201" s="502"/>
      <c r="J201" s="503" t="n">
        <v>4</v>
      </c>
      <c r="K201" s="504" t="s">
        <v>132</v>
      </c>
    </row>
    <row r="202" customFormat="false" ht="12.75" hidden="false" customHeight="false" outlineLevel="0" collapsed="false">
      <c r="A202" s="500" t="s">
        <v>564</v>
      </c>
      <c r="B202" s="500"/>
      <c r="C202" s="500"/>
      <c r="D202" s="500"/>
      <c r="E202" s="500"/>
      <c r="F202" s="500"/>
      <c r="G202" s="500"/>
      <c r="H202" s="500"/>
      <c r="I202" s="500"/>
      <c r="J202" s="500"/>
      <c r="K202" s="500"/>
    </row>
    <row r="203" customFormat="false" ht="12.75" hidden="false" customHeight="false" outlineLevel="0" collapsed="false">
      <c r="A203" s="154" t="n">
        <v>9</v>
      </c>
      <c r="B203" s="97" t="s">
        <v>324</v>
      </c>
      <c r="C203" s="97"/>
      <c r="D203" s="97"/>
      <c r="E203" s="97"/>
      <c r="F203" s="97"/>
      <c r="G203" s="97"/>
      <c r="H203" s="97"/>
      <c r="I203" s="97"/>
      <c r="J203" s="97"/>
      <c r="K203" s="97"/>
    </row>
    <row r="204" s="515" customFormat="true" ht="12.75" hidden="false" customHeight="true" outlineLevel="0" collapsed="false">
      <c r="A204" s="510" t="s">
        <v>325</v>
      </c>
      <c r="B204" s="511" t="s">
        <v>326</v>
      </c>
      <c r="C204" s="512" t="s">
        <v>327</v>
      </c>
      <c r="D204" s="512"/>
      <c r="E204" s="512"/>
      <c r="F204" s="512"/>
      <c r="G204" s="512"/>
      <c r="H204" s="512"/>
      <c r="I204" s="512"/>
      <c r="J204" s="514" t="n">
        <v>125.15</v>
      </c>
      <c r="K204" s="519" t="s">
        <v>159</v>
      </c>
    </row>
    <row r="205" customFormat="false" ht="12.75" hidden="false" customHeight="false" outlineLevel="0" collapsed="false">
      <c r="A205" s="500" t="s">
        <v>558</v>
      </c>
      <c r="B205" s="500"/>
      <c r="C205" s="500"/>
      <c r="D205" s="500"/>
      <c r="E205" s="500"/>
      <c r="F205" s="500"/>
      <c r="G205" s="500"/>
      <c r="H205" s="500"/>
      <c r="I205" s="500"/>
      <c r="J205" s="500"/>
      <c r="K205" s="500"/>
    </row>
    <row r="206" customFormat="false" ht="12.75" hidden="false" customHeight="true" outlineLevel="0" collapsed="false">
      <c r="A206" s="194" t="s">
        <v>328</v>
      </c>
      <c r="B206" s="195"/>
      <c r="C206" s="196" t="s">
        <v>329</v>
      </c>
      <c r="D206" s="196"/>
      <c r="E206" s="196"/>
      <c r="F206" s="196"/>
      <c r="G206" s="196"/>
      <c r="H206" s="196"/>
      <c r="I206" s="196"/>
      <c r="J206" s="197"/>
      <c r="K206" s="198"/>
    </row>
    <row r="207" s="515" customFormat="true" ht="16.5" hidden="false" customHeight="true" outlineLevel="0" collapsed="false">
      <c r="A207" s="510" t="s">
        <v>330</v>
      </c>
      <c r="B207" s="511" t="s">
        <v>331</v>
      </c>
      <c r="C207" s="512" t="s">
        <v>332</v>
      </c>
      <c r="D207" s="512"/>
      <c r="E207" s="512"/>
      <c r="F207" s="512"/>
      <c r="G207" s="512"/>
      <c r="H207" s="512"/>
      <c r="I207" s="512"/>
      <c r="J207" s="519" t="n">
        <v>114</v>
      </c>
      <c r="K207" s="519" t="s">
        <v>69</v>
      </c>
    </row>
    <row r="208" customFormat="false" ht="12.75" hidden="false" customHeight="false" outlineLevel="0" collapsed="false">
      <c r="A208" s="500" t="s">
        <v>565</v>
      </c>
      <c r="B208" s="500"/>
      <c r="C208" s="500"/>
      <c r="D208" s="500"/>
      <c r="E208" s="500"/>
      <c r="F208" s="500"/>
      <c r="G208" s="500"/>
      <c r="H208" s="500"/>
      <c r="I208" s="500"/>
      <c r="J208" s="500"/>
      <c r="K208" s="500"/>
      <c r="M208" s="0" t="n">
        <f aca="false">(6*4.5*0.1)+(12*3*0.1)+(4*6*0.1)+(10.5*3*0.1)</f>
        <v>11.85</v>
      </c>
    </row>
    <row r="209" s="515" customFormat="true" ht="18" hidden="false" customHeight="true" outlineLevel="0" collapsed="false">
      <c r="A209" s="510" t="s">
        <v>334</v>
      </c>
      <c r="B209" s="511" t="s">
        <v>335</v>
      </c>
      <c r="C209" s="512" t="s">
        <v>336</v>
      </c>
      <c r="D209" s="512"/>
      <c r="E209" s="512"/>
      <c r="F209" s="512"/>
      <c r="G209" s="512"/>
      <c r="H209" s="512"/>
      <c r="I209" s="512"/>
      <c r="J209" s="519" t="n">
        <v>114</v>
      </c>
      <c r="K209" s="519" t="s">
        <v>69</v>
      </c>
    </row>
    <row r="210" customFormat="false" ht="12.75" hidden="false" customHeight="false" outlineLevel="0" collapsed="false">
      <c r="A210" s="500" t="s">
        <v>565</v>
      </c>
      <c r="B210" s="500"/>
      <c r="C210" s="500"/>
      <c r="D210" s="500"/>
      <c r="E210" s="500"/>
      <c r="F210" s="500"/>
      <c r="G210" s="500"/>
      <c r="H210" s="500"/>
      <c r="I210" s="500"/>
      <c r="J210" s="500"/>
      <c r="K210" s="500"/>
      <c r="M210" s="0" t="n">
        <f aca="false">(6*4.5)+(12*3)+(4*6)+(10.5*3)-(1.5*1.5*2)</f>
        <v>114</v>
      </c>
    </row>
    <row r="211" s="515" customFormat="true" ht="12.75" hidden="false" customHeight="true" outlineLevel="0" collapsed="false">
      <c r="A211" s="510" t="s">
        <v>338</v>
      </c>
      <c r="B211" s="511" t="s">
        <v>339</v>
      </c>
      <c r="C211" s="511" t="s">
        <v>340</v>
      </c>
      <c r="D211" s="511"/>
      <c r="E211" s="511"/>
      <c r="F211" s="511"/>
      <c r="G211" s="511"/>
      <c r="H211" s="511"/>
      <c r="I211" s="511"/>
      <c r="J211" s="519" t="n">
        <v>114</v>
      </c>
      <c r="K211" s="519" t="s">
        <v>69</v>
      </c>
    </row>
    <row r="212" customFormat="false" ht="12.75" hidden="false" customHeight="false" outlineLevel="0" collapsed="false">
      <c r="A212" s="500" t="s">
        <v>565</v>
      </c>
      <c r="B212" s="500"/>
      <c r="C212" s="500"/>
      <c r="D212" s="500"/>
      <c r="E212" s="500"/>
      <c r="F212" s="500"/>
      <c r="G212" s="500"/>
      <c r="H212" s="500"/>
      <c r="I212" s="500"/>
      <c r="J212" s="500"/>
      <c r="K212" s="500"/>
    </row>
    <row r="213" s="515" customFormat="true" ht="12.75" hidden="false" customHeight="false" outlineLevel="0" collapsed="false">
      <c r="A213" s="510" t="s">
        <v>343</v>
      </c>
      <c r="B213" s="511" t="s">
        <v>344</v>
      </c>
      <c r="C213" s="511" t="s">
        <v>345</v>
      </c>
      <c r="D213" s="511"/>
      <c r="E213" s="511"/>
      <c r="F213" s="511"/>
      <c r="G213" s="511"/>
      <c r="H213" s="511"/>
      <c r="I213" s="511"/>
      <c r="J213" s="519" t="n">
        <v>114</v>
      </c>
      <c r="K213" s="519" t="s">
        <v>69</v>
      </c>
    </row>
    <row r="214" customFormat="false" ht="12.75" hidden="false" customHeight="false" outlineLevel="0" collapsed="false">
      <c r="A214" s="500" t="s">
        <v>565</v>
      </c>
      <c r="B214" s="500"/>
      <c r="C214" s="500"/>
      <c r="D214" s="500"/>
      <c r="E214" s="500"/>
      <c r="F214" s="500"/>
      <c r="G214" s="500"/>
      <c r="H214" s="500"/>
      <c r="I214" s="500"/>
      <c r="J214" s="500"/>
      <c r="K214" s="500"/>
    </row>
    <row r="215" customFormat="false" ht="26.25" hidden="false" customHeight="true" outlineLevel="0" collapsed="false">
      <c r="A215" s="510" t="s">
        <v>347</v>
      </c>
      <c r="B215" s="511" t="s">
        <v>348</v>
      </c>
      <c r="C215" s="512" t="s">
        <v>349</v>
      </c>
      <c r="D215" s="512"/>
      <c r="E215" s="512"/>
      <c r="F215" s="512"/>
      <c r="G215" s="512"/>
      <c r="H215" s="512"/>
      <c r="I215" s="512"/>
      <c r="J215" s="519" t="n">
        <v>24.34</v>
      </c>
      <c r="K215" s="519" t="s">
        <v>69</v>
      </c>
    </row>
    <row r="216" s="499" customFormat="true" ht="13.5" hidden="false" customHeight="true" outlineLevel="0" collapsed="false">
      <c r="A216" s="524" t="s">
        <v>566</v>
      </c>
      <c r="B216" s="524"/>
      <c r="C216" s="524"/>
      <c r="D216" s="524"/>
      <c r="E216" s="524"/>
      <c r="F216" s="524"/>
      <c r="G216" s="524"/>
      <c r="H216" s="524"/>
      <c r="I216" s="524"/>
      <c r="J216" s="524"/>
      <c r="K216" s="524"/>
      <c r="M216" s="499" t="n">
        <f aca="false">2.47*2+1.8*2+1.1*1.5+2.47*2+0.55*1.5+3*0.55+1.5*0.9+1.68*2+1.5*0.45+3*0.45</f>
        <v>24.34</v>
      </c>
    </row>
    <row r="217" s="499" customFormat="true" ht="26.25" hidden="false" customHeight="true" outlineLevel="0" collapsed="false">
      <c r="A217" s="510" t="s">
        <v>351</v>
      </c>
      <c r="B217" s="511" t="s">
        <v>352</v>
      </c>
      <c r="C217" s="512" t="s">
        <v>353</v>
      </c>
      <c r="D217" s="512"/>
      <c r="E217" s="512"/>
      <c r="F217" s="512"/>
      <c r="G217" s="512"/>
      <c r="H217" s="512"/>
      <c r="I217" s="512"/>
      <c r="J217" s="519" t="n">
        <v>24.34</v>
      </c>
      <c r="K217" s="519" t="s">
        <v>69</v>
      </c>
    </row>
    <row r="218" s="499" customFormat="true" ht="13.5" hidden="false" customHeight="true" outlineLevel="0" collapsed="false">
      <c r="A218" s="524" t="s">
        <v>566</v>
      </c>
      <c r="B218" s="524"/>
      <c r="C218" s="524"/>
      <c r="D218" s="524"/>
      <c r="E218" s="524"/>
      <c r="F218" s="524"/>
      <c r="G218" s="524"/>
      <c r="H218" s="524"/>
      <c r="I218" s="524"/>
      <c r="J218" s="524"/>
      <c r="K218" s="524"/>
    </row>
    <row r="219" customFormat="false" ht="12.75" hidden="false" customHeight="true" outlineLevel="0" collapsed="false">
      <c r="A219" s="154" t="n">
        <v>10</v>
      </c>
      <c r="B219" s="97" t="s">
        <v>355</v>
      </c>
      <c r="C219" s="97"/>
      <c r="D219" s="97"/>
      <c r="E219" s="97"/>
      <c r="F219" s="97"/>
      <c r="G219" s="97"/>
      <c r="H219" s="97"/>
      <c r="I219" s="97"/>
      <c r="J219" s="97"/>
      <c r="K219" s="97"/>
    </row>
    <row r="220" s="515" customFormat="true" ht="16.5" hidden="false" customHeight="true" outlineLevel="0" collapsed="false">
      <c r="A220" s="510" t="s">
        <v>356</v>
      </c>
      <c r="B220" s="511" t="s">
        <v>357</v>
      </c>
      <c r="C220" s="512" t="s">
        <v>358</v>
      </c>
      <c r="D220" s="512"/>
      <c r="E220" s="512"/>
      <c r="F220" s="512"/>
      <c r="G220" s="512"/>
      <c r="H220" s="512"/>
      <c r="I220" s="512"/>
      <c r="J220" s="514" t="n">
        <v>55.01</v>
      </c>
      <c r="K220" s="519" t="s">
        <v>69</v>
      </c>
    </row>
    <row r="221" customFormat="false" ht="12.75" hidden="false" customHeight="false" outlineLevel="0" collapsed="false">
      <c r="A221" s="500" t="s">
        <v>567</v>
      </c>
      <c r="B221" s="500"/>
      <c r="C221" s="500"/>
      <c r="D221" s="500"/>
      <c r="E221" s="500"/>
      <c r="F221" s="500"/>
      <c r="G221" s="500"/>
      <c r="H221" s="500"/>
      <c r="I221" s="500"/>
      <c r="J221" s="500"/>
      <c r="K221" s="500"/>
    </row>
    <row r="222" s="515" customFormat="true" ht="27.75" hidden="false" customHeight="true" outlineLevel="0" collapsed="false">
      <c r="A222" s="510" t="s">
        <v>359</v>
      </c>
      <c r="B222" s="516" t="s">
        <v>360</v>
      </c>
      <c r="C222" s="529" t="s">
        <v>361</v>
      </c>
      <c r="D222" s="529"/>
      <c r="E222" s="529"/>
      <c r="F222" s="529"/>
      <c r="G222" s="529"/>
      <c r="H222" s="529"/>
      <c r="I222" s="529"/>
      <c r="J222" s="514" t="n">
        <v>142.22</v>
      </c>
      <c r="K222" s="517" t="s">
        <v>69</v>
      </c>
    </row>
    <row r="223" customFormat="false" ht="12.75" hidden="false" customHeight="false" outlineLevel="0" collapsed="false">
      <c r="A223" s="500" t="s">
        <v>568</v>
      </c>
      <c r="B223" s="500"/>
      <c r="C223" s="500"/>
      <c r="D223" s="500"/>
      <c r="E223" s="500"/>
      <c r="F223" s="500"/>
      <c r="G223" s="500"/>
      <c r="H223" s="500"/>
      <c r="I223" s="500"/>
      <c r="J223" s="500"/>
      <c r="K223" s="500"/>
    </row>
    <row r="224" s="515" customFormat="true" ht="18.75" hidden="false" customHeight="true" outlineLevel="0" collapsed="false">
      <c r="A224" s="510" t="s">
        <v>362</v>
      </c>
      <c r="B224" s="511" t="s">
        <v>363</v>
      </c>
      <c r="C224" s="512" t="s">
        <v>364</v>
      </c>
      <c r="D224" s="512"/>
      <c r="E224" s="512"/>
      <c r="F224" s="512"/>
      <c r="G224" s="512"/>
      <c r="H224" s="512"/>
      <c r="I224" s="512"/>
      <c r="J224" s="514" t="n">
        <v>142.22</v>
      </c>
      <c r="K224" s="514" t="s">
        <v>69</v>
      </c>
    </row>
    <row r="225" customFormat="false" ht="12.75" hidden="false" customHeight="false" outlineLevel="0" collapsed="false">
      <c r="A225" s="500" t="s">
        <v>568</v>
      </c>
      <c r="B225" s="500"/>
      <c r="C225" s="500"/>
      <c r="D225" s="500"/>
      <c r="E225" s="500"/>
      <c r="F225" s="500"/>
      <c r="G225" s="500"/>
      <c r="H225" s="500"/>
      <c r="I225" s="500"/>
      <c r="J225" s="500"/>
      <c r="K225" s="500"/>
    </row>
    <row r="226" s="515" customFormat="true" ht="33.75" hidden="false" customHeight="true" outlineLevel="0" collapsed="false">
      <c r="A226" s="510" t="s">
        <v>365</v>
      </c>
      <c r="B226" s="511" t="s">
        <v>366</v>
      </c>
      <c r="C226" s="512" t="s">
        <v>367</v>
      </c>
      <c r="D226" s="512"/>
      <c r="E226" s="512"/>
      <c r="F226" s="512"/>
      <c r="G226" s="512"/>
      <c r="H226" s="512"/>
      <c r="I226" s="512"/>
      <c r="J226" s="514" t="n">
        <v>142.22</v>
      </c>
      <c r="K226" s="519" t="s">
        <v>69</v>
      </c>
    </row>
    <row r="227" customFormat="false" ht="12.75" hidden="false" customHeight="false" outlineLevel="0" collapsed="false">
      <c r="A227" s="500" t="s">
        <v>568</v>
      </c>
      <c r="B227" s="500"/>
      <c r="C227" s="500"/>
      <c r="D227" s="500"/>
      <c r="E227" s="500"/>
      <c r="F227" s="500"/>
      <c r="G227" s="500"/>
      <c r="H227" s="500"/>
      <c r="I227" s="500"/>
      <c r="J227" s="500"/>
      <c r="K227" s="500"/>
    </row>
    <row r="228" s="515" customFormat="true" ht="18" hidden="false" customHeight="true" outlineLevel="0" collapsed="false">
      <c r="A228" s="510" t="s">
        <v>368</v>
      </c>
      <c r="B228" s="511" t="s">
        <v>369</v>
      </c>
      <c r="C228" s="512" t="s">
        <v>569</v>
      </c>
      <c r="D228" s="512"/>
      <c r="E228" s="512"/>
      <c r="F228" s="512"/>
      <c r="G228" s="512"/>
      <c r="H228" s="512"/>
      <c r="I228" s="512"/>
      <c r="J228" s="514" t="n">
        <v>9.2</v>
      </c>
      <c r="K228" s="519" t="s">
        <v>69</v>
      </c>
    </row>
    <row r="229" customFormat="false" ht="12.75" hidden="false" customHeight="false" outlineLevel="0" collapsed="false">
      <c r="A229" s="500" t="s">
        <v>570</v>
      </c>
      <c r="B229" s="500"/>
      <c r="C229" s="500"/>
      <c r="D229" s="500"/>
      <c r="E229" s="500"/>
      <c r="F229" s="500"/>
      <c r="G229" s="500"/>
      <c r="H229" s="500"/>
      <c r="I229" s="500"/>
      <c r="J229" s="500"/>
      <c r="K229" s="500"/>
      <c r="L229" s="0" t="n">
        <f aca="false">(1.35*2+1.9)*2</f>
        <v>9.2</v>
      </c>
    </row>
    <row r="230" s="515" customFormat="true" ht="27" hidden="false" customHeight="true" outlineLevel="0" collapsed="false">
      <c r="A230" s="510" t="s">
        <v>371</v>
      </c>
      <c r="B230" s="511" t="s">
        <v>372</v>
      </c>
      <c r="C230" s="512" t="s">
        <v>373</v>
      </c>
      <c r="D230" s="512"/>
      <c r="E230" s="512"/>
      <c r="F230" s="512"/>
      <c r="G230" s="512"/>
      <c r="H230" s="512"/>
      <c r="I230" s="512"/>
      <c r="J230" s="514" t="n">
        <v>44.8</v>
      </c>
      <c r="K230" s="519" t="s">
        <v>69</v>
      </c>
    </row>
    <row r="231" customFormat="false" ht="12.75" hidden="false" customHeight="false" outlineLevel="0" collapsed="false">
      <c r="A231" s="500" t="s">
        <v>571</v>
      </c>
      <c r="B231" s="500"/>
      <c r="C231" s="500"/>
      <c r="D231" s="500"/>
      <c r="E231" s="500"/>
      <c r="F231" s="500"/>
      <c r="G231" s="500"/>
      <c r="H231" s="500"/>
      <c r="I231" s="500"/>
      <c r="J231" s="500"/>
      <c r="K231" s="500"/>
      <c r="L231" s="0" t="n">
        <f aca="false">(2.3+1.78+4.88+1.78+2.3+4.88)*2.5</f>
        <v>44.8</v>
      </c>
    </row>
    <row r="232" s="515" customFormat="true" ht="12.75" hidden="false" customHeight="true" outlineLevel="0" collapsed="false">
      <c r="A232" s="510" t="s">
        <v>374</v>
      </c>
      <c r="B232" s="511" t="s">
        <v>375</v>
      </c>
      <c r="C232" s="512" t="s">
        <v>376</v>
      </c>
      <c r="D232" s="512"/>
      <c r="E232" s="512"/>
      <c r="F232" s="512"/>
      <c r="G232" s="512"/>
      <c r="H232" s="512"/>
      <c r="I232" s="512"/>
      <c r="J232" s="514" t="n">
        <v>1.68</v>
      </c>
      <c r="K232" s="519" t="s">
        <v>69</v>
      </c>
    </row>
    <row r="233" customFormat="false" ht="12.75" hidden="false" customHeight="false" outlineLevel="0" collapsed="false">
      <c r="A233" s="500" t="s">
        <v>572</v>
      </c>
      <c r="B233" s="500"/>
      <c r="C233" s="500"/>
      <c r="D233" s="500"/>
      <c r="E233" s="500"/>
      <c r="F233" s="500"/>
      <c r="G233" s="500"/>
      <c r="H233" s="500"/>
      <c r="I233" s="500"/>
      <c r="J233" s="500"/>
      <c r="K233" s="500"/>
      <c r="L233" s="0" t="n">
        <f aca="false">0.8*2.1</f>
        <v>1.68</v>
      </c>
    </row>
    <row r="234" s="515" customFormat="true" ht="12.75" hidden="false" customHeight="true" outlineLevel="0" collapsed="false">
      <c r="A234" s="510" t="s">
        <v>377</v>
      </c>
      <c r="B234" s="511" t="s">
        <v>378</v>
      </c>
      <c r="C234" s="512" t="s">
        <v>379</v>
      </c>
      <c r="D234" s="512"/>
      <c r="E234" s="512"/>
      <c r="F234" s="512"/>
      <c r="G234" s="512"/>
      <c r="H234" s="512"/>
      <c r="I234" s="512"/>
      <c r="J234" s="514" t="n">
        <v>5.5</v>
      </c>
      <c r="K234" s="519" t="s">
        <v>69</v>
      </c>
    </row>
    <row r="235" customFormat="false" ht="12.75" hidden="false" customHeight="false" outlineLevel="0" collapsed="false">
      <c r="A235" s="520" t="s">
        <v>573</v>
      </c>
      <c r="B235" s="520"/>
      <c r="C235" s="520"/>
      <c r="D235" s="520"/>
      <c r="E235" s="520"/>
      <c r="F235" s="520"/>
      <c r="G235" s="520"/>
      <c r="H235" s="520"/>
      <c r="I235" s="520"/>
      <c r="J235" s="520"/>
      <c r="K235" s="520"/>
      <c r="L235" s="0" t="n">
        <f aca="false">(1.1*0.6+0.58*0.6+1.4*1+3.1*1)</f>
        <v>5.508</v>
      </c>
    </row>
    <row r="236" s="515" customFormat="true" ht="17.25" hidden="false" customHeight="true" outlineLevel="0" collapsed="false">
      <c r="A236" s="510" t="s">
        <v>377</v>
      </c>
      <c r="B236" s="511" t="s">
        <v>381</v>
      </c>
      <c r="C236" s="512" t="s">
        <v>382</v>
      </c>
      <c r="D236" s="512"/>
      <c r="E236" s="512"/>
      <c r="F236" s="512"/>
      <c r="G236" s="512"/>
      <c r="H236" s="512"/>
      <c r="I236" s="512"/>
      <c r="J236" s="514" t="n">
        <v>17.92</v>
      </c>
      <c r="K236" s="519" t="s">
        <v>159</v>
      </c>
    </row>
    <row r="237" customFormat="false" ht="12.75" hidden="false" customHeight="false" outlineLevel="0" collapsed="false">
      <c r="A237" s="500" t="s">
        <v>574</v>
      </c>
      <c r="B237" s="500"/>
      <c r="C237" s="500"/>
      <c r="D237" s="500"/>
      <c r="E237" s="500"/>
      <c r="F237" s="500"/>
      <c r="G237" s="500"/>
      <c r="H237" s="500"/>
      <c r="I237" s="500"/>
      <c r="J237" s="500"/>
      <c r="K237" s="500"/>
      <c r="L237" s="0" t="n">
        <f aca="false">(2.3+1.78+4.88+1.78+2.3+4.88)</f>
        <v>17.92</v>
      </c>
    </row>
    <row r="238" s="515" customFormat="true" ht="27.75" hidden="false" customHeight="true" outlineLevel="0" collapsed="false">
      <c r="A238" s="510" t="s">
        <v>383</v>
      </c>
      <c r="B238" s="511" t="s">
        <v>384</v>
      </c>
      <c r="C238" s="512" t="s">
        <v>385</v>
      </c>
      <c r="D238" s="512"/>
      <c r="E238" s="512"/>
      <c r="F238" s="512"/>
      <c r="G238" s="512"/>
      <c r="H238" s="512"/>
      <c r="I238" s="512"/>
      <c r="J238" s="514" t="n">
        <v>4</v>
      </c>
      <c r="K238" s="519" t="s">
        <v>132</v>
      </c>
    </row>
    <row r="239" customFormat="false" ht="12.75" hidden="false" customHeight="false" outlineLevel="0" collapsed="false">
      <c r="A239" s="500" t="s">
        <v>564</v>
      </c>
      <c r="B239" s="500"/>
      <c r="C239" s="500"/>
      <c r="D239" s="500"/>
      <c r="E239" s="500"/>
      <c r="F239" s="500"/>
      <c r="G239" s="500"/>
      <c r="H239" s="500"/>
      <c r="I239" s="500"/>
      <c r="J239" s="500"/>
      <c r="K239" s="500"/>
    </row>
    <row r="240" s="515" customFormat="true" ht="12.75" hidden="false" customHeight="true" outlineLevel="0" collapsed="false">
      <c r="A240" s="510" t="s">
        <v>386</v>
      </c>
      <c r="B240" s="511" t="s">
        <v>387</v>
      </c>
      <c r="C240" s="512" t="s">
        <v>388</v>
      </c>
      <c r="D240" s="512"/>
      <c r="E240" s="512"/>
      <c r="F240" s="512"/>
      <c r="G240" s="512"/>
      <c r="H240" s="512"/>
      <c r="I240" s="512"/>
      <c r="J240" s="514" t="n">
        <v>10.08</v>
      </c>
      <c r="K240" s="519" t="s">
        <v>69</v>
      </c>
    </row>
    <row r="241" customFormat="false" ht="12.75" hidden="false" customHeight="false" outlineLevel="0" collapsed="false">
      <c r="A241" s="500" t="s">
        <v>575</v>
      </c>
      <c r="B241" s="500"/>
      <c r="C241" s="500"/>
      <c r="D241" s="500"/>
      <c r="E241" s="500"/>
      <c r="F241" s="500"/>
      <c r="G241" s="500"/>
      <c r="H241" s="500"/>
      <c r="I241" s="500"/>
      <c r="J241" s="500"/>
      <c r="K241" s="500"/>
      <c r="L241" s="0" t="n">
        <f aca="false">0.8*2.1*6</f>
        <v>10.08</v>
      </c>
    </row>
    <row r="242" s="515" customFormat="true" ht="17.25" hidden="false" customHeight="true" outlineLevel="0" collapsed="false">
      <c r="A242" s="510" t="s">
        <v>389</v>
      </c>
      <c r="B242" s="511" t="s">
        <v>390</v>
      </c>
      <c r="C242" s="512" t="s">
        <v>391</v>
      </c>
      <c r="D242" s="512"/>
      <c r="E242" s="512"/>
      <c r="F242" s="512"/>
      <c r="G242" s="512"/>
      <c r="H242" s="512"/>
      <c r="I242" s="512"/>
      <c r="J242" s="514" t="n">
        <v>2.7</v>
      </c>
      <c r="K242" s="519" t="s">
        <v>69</v>
      </c>
    </row>
    <row r="243" customFormat="false" ht="12.75" hidden="false" customHeight="false" outlineLevel="0" collapsed="false">
      <c r="A243" s="500" t="s">
        <v>576</v>
      </c>
      <c r="B243" s="500"/>
      <c r="C243" s="500"/>
      <c r="D243" s="500"/>
      <c r="E243" s="500"/>
      <c r="F243" s="500"/>
      <c r="G243" s="500"/>
      <c r="H243" s="500"/>
      <c r="I243" s="500"/>
      <c r="J243" s="500"/>
      <c r="K243" s="500"/>
      <c r="L243" s="0" t="n">
        <f aca="false">0.7*0.5+2*0.5+0.7*0.5+1*0.5+1*0.5</f>
        <v>2.7</v>
      </c>
    </row>
    <row r="244" s="515" customFormat="true" ht="19.5" hidden="false" customHeight="true" outlineLevel="0" collapsed="false">
      <c r="A244" s="510" t="s">
        <v>392</v>
      </c>
      <c r="B244" s="511" t="s">
        <v>393</v>
      </c>
      <c r="C244" s="512" t="s">
        <v>394</v>
      </c>
      <c r="D244" s="512"/>
      <c r="E244" s="512"/>
      <c r="F244" s="512"/>
      <c r="G244" s="512"/>
      <c r="H244" s="512"/>
      <c r="I244" s="512"/>
      <c r="J244" s="514" t="n">
        <v>6.2</v>
      </c>
      <c r="K244" s="519" t="s">
        <v>69</v>
      </c>
    </row>
    <row r="245" customFormat="false" ht="12.75" hidden="false" customHeight="false" outlineLevel="0" collapsed="false">
      <c r="A245" s="500" t="s">
        <v>577</v>
      </c>
      <c r="B245" s="500"/>
      <c r="C245" s="500"/>
      <c r="D245" s="500"/>
      <c r="E245" s="500"/>
      <c r="F245" s="500"/>
      <c r="G245" s="500"/>
      <c r="H245" s="500"/>
      <c r="I245" s="500"/>
      <c r="J245" s="500"/>
      <c r="K245" s="500"/>
      <c r="L245" s="0" t="n">
        <f aca="false">3.1*1*2</f>
        <v>6.2</v>
      </c>
    </row>
    <row r="246" customFormat="false" ht="12.75" hidden="false" customHeight="false" outlineLevel="0" collapsed="false">
      <c r="A246" s="154" t="n">
        <v>11</v>
      </c>
      <c r="B246" s="97" t="s">
        <v>395</v>
      </c>
      <c r="C246" s="97"/>
      <c r="D246" s="97"/>
      <c r="E246" s="97"/>
      <c r="F246" s="97"/>
      <c r="G246" s="97"/>
      <c r="H246" s="97"/>
      <c r="I246" s="97"/>
      <c r="J246" s="97"/>
      <c r="K246" s="97"/>
    </row>
    <row r="247" s="515" customFormat="true" ht="12.75" hidden="false" customHeight="false" outlineLevel="0" collapsed="false">
      <c r="A247" s="530" t="s">
        <v>396</v>
      </c>
      <c r="B247" s="511" t="s">
        <v>397</v>
      </c>
      <c r="C247" s="511" t="s">
        <v>398</v>
      </c>
      <c r="D247" s="511"/>
      <c r="E247" s="511"/>
      <c r="F247" s="511"/>
      <c r="G247" s="511"/>
      <c r="H247" s="511"/>
      <c r="I247" s="511"/>
      <c r="J247" s="517" t="n">
        <v>1</v>
      </c>
      <c r="K247" s="517" t="s">
        <v>132</v>
      </c>
    </row>
    <row r="248" customFormat="false" ht="12.75" hidden="false" customHeight="false" outlineLevel="0" collapsed="false">
      <c r="A248" s="500" t="s">
        <v>528</v>
      </c>
      <c r="B248" s="500"/>
      <c r="C248" s="500"/>
      <c r="D248" s="500"/>
      <c r="E248" s="500"/>
      <c r="F248" s="500"/>
      <c r="G248" s="500"/>
      <c r="H248" s="500"/>
      <c r="I248" s="500"/>
      <c r="J248" s="500"/>
      <c r="K248" s="500"/>
    </row>
    <row r="249" s="515" customFormat="true" ht="12.75" hidden="false" customHeight="false" outlineLevel="0" collapsed="false">
      <c r="A249" s="531" t="s">
        <v>399</v>
      </c>
      <c r="B249" s="532" t="s">
        <v>400</v>
      </c>
      <c r="C249" s="501" t="s">
        <v>401</v>
      </c>
      <c r="D249" s="501"/>
      <c r="E249" s="501"/>
      <c r="F249" s="501"/>
      <c r="G249" s="501"/>
      <c r="H249" s="501"/>
      <c r="I249" s="501"/>
      <c r="J249" s="494" t="n">
        <v>5</v>
      </c>
      <c r="K249" s="494" t="s">
        <v>132</v>
      </c>
    </row>
    <row r="250" customFormat="false" ht="12.75" hidden="false" customHeight="false" outlineLevel="0" collapsed="false">
      <c r="A250" s="500" t="s">
        <v>557</v>
      </c>
      <c r="B250" s="500"/>
      <c r="C250" s="500"/>
      <c r="D250" s="500"/>
      <c r="E250" s="500"/>
      <c r="F250" s="500"/>
      <c r="G250" s="500"/>
      <c r="H250" s="500"/>
      <c r="I250" s="500"/>
      <c r="J250" s="500"/>
      <c r="K250" s="500"/>
    </row>
  </sheetData>
  <mergeCells count="249">
    <mergeCell ref="C1:I1"/>
    <mergeCell ref="B2:K2"/>
    <mergeCell ref="C3:I3"/>
    <mergeCell ref="A4:K4"/>
    <mergeCell ref="C5:I5"/>
    <mergeCell ref="A6:K6"/>
    <mergeCell ref="C7:I7"/>
    <mergeCell ref="A8:K8"/>
    <mergeCell ref="C9:I9"/>
    <mergeCell ref="A10:K10"/>
    <mergeCell ref="B11:K11"/>
    <mergeCell ref="B12:K12"/>
    <mergeCell ref="C13:I13"/>
    <mergeCell ref="A14:K14"/>
    <mergeCell ref="C15:I15"/>
    <mergeCell ref="A16:K16"/>
    <mergeCell ref="C17:I17"/>
    <mergeCell ref="A18:K18"/>
    <mergeCell ref="B19:I19"/>
    <mergeCell ref="C20:I20"/>
    <mergeCell ref="A21:K21"/>
    <mergeCell ref="C22:I22"/>
    <mergeCell ref="A23:K23"/>
    <mergeCell ref="C24:I24"/>
    <mergeCell ref="A25:K25"/>
    <mergeCell ref="C26:I26"/>
    <mergeCell ref="A27:K27"/>
    <mergeCell ref="C28:I28"/>
    <mergeCell ref="A29:K29"/>
    <mergeCell ref="B30:K30"/>
    <mergeCell ref="B31:I31"/>
    <mergeCell ref="C32:I32"/>
    <mergeCell ref="A33:K33"/>
    <mergeCell ref="C34:I34"/>
    <mergeCell ref="A35:K35"/>
    <mergeCell ref="B36:I36"/>
    <mergeCell ref="C37:I37"/>
    <mergeCell ref="A38:K38"/>
    <mergeCell ref="C39:I39"/>
    <mergeCell ref="A40:K40"/>
    <mergeCell ref="C41:I41"/>
    <mergeCell ref="A42:K42"/>
    <mergeCell ref="C43:I43"/>
    <mergeCell ref="A44:K44"/>
    <mergeCell ref="C45:I45"/>
    <mergeCell ref="A46:K46"/>
    <mergeCell ref="B47:K47"/>
    <mergeCell ref="B48:K48"/>
    <mergeCell ref="C49:I49"/>
    <mergeCell ref="A50:K50"/>
    <mergeCell ref="C51:I51"/>
    <mergeCell ref="A52:K52"/>
    <mergeCell ref="C53:I53"/>
    <mergeCell ref="A54:K54"/>
    <mergeCell ref="C55:I55"/>
    <mergeCell ref="A56:K56"/>
    <mergeCell ref="C57:I57"/>
    <mergeCell ref="A58:K58"/>
    <mergeCell ref="B59:K59"/>
    <mergeCell ref="C60:I60"/>
    <mergeCell ref="A61:K61"/>
    <mergeCell ref="C62:I62"/>
    <mergeCell ref="A63:K63"/>
    <mergeCell ref="C64:I64"/>
    <mergeCell ref="A65:K65"/>
    <mergeCell ref="C66:I66"/>
    <mergeCell ref="A67:K67"/>
    <mergeCell ref="C68:I68"/>
    <mergeCell ref="A69:K69"/>
    <mergeCell ref="C70:I70"/>
    <mergeCell ref="A71:K71"/>
    <mergeCell ref="C72:I72"/>
    <mergeCell ref="A73:K73"/>
    <mergeCell ref="C75:I75"/>
    <mergeCell ref="A76:K76"/>
    <mergeCell ref="C77:I77"/>
    <mergeCell ref="A78:K78"/>
    <mergeCell ref="C79:I79"/>
    <mergeCell ref="A80:K80"/>
    <mergeCell ref="C81:I81"/>
    <mergeCell ref="A82:K82"/>
    <mergeCell ref="C83:I83"/>
    <mergeCell ref="A84:K84"/>
    <mergeCell ref="C85:I85"/>
    <mergeCell ref="A86:K86"/>
    <mergeCell ref="B87:K87"/>
    <mergeCell ref="C88:I88"/>
    <mergeCell ref="A89:K89"/>
    <mergeCell ref="C90:I90"/>
    <mergeCell ref="A91:K91"/>
    <mergeCell ref="C92:I92"/>
    <mergeCell ref="A93:K93"/>
    <mergeCell ref="B94:K94"/>
    <mergeCell ref="C95:I95"/>
    <mergeCell ref="A96:K96"/>
    <mergeCell ref="C97:I97"/>
    <mergeCell ref="A98:K98"/>
    <mergeCell ref="C99:I99"/>
    <mergeCell ref="A100:K100"/>
    <mergeCell ref="C101:I101"/>
    <mergeCell ref="A102:K102"/>
    <mergeCell ref="C103:I103"/>
    <mergeCell ref="A104:K104"/>
    <mergeCell ref="C105:I105"/>
    <mergeCell ref="A106:K106"/>
    <mergeCell ref="B107:K107"/>
    <mergeCell ref="C108:I108"/>
    <mergeCell ref="A109:K109"/>
    <mergeCell ref="C110:I110"/>
    <mergeCell ref="A111:K111"/>
    <mergeCell ref="C112:I112"/>
    <mergeCell ref="A113:K113"/>
    <mergeCell ref="C114:I114"/>
    <mergeCell ref="A115:K115"/>
    <mergeCell ref="C116:I116"/>
    <mergeCell ref="A117:K117"/>
    <mergeCell ref="C118:I118"/>
    <mergeCell ref="A119:K119"/>
    <mergeCell ref="C120:I120"/>
    <mergeCell ref="A121:K121"/>
    <mergeCell ref="C122:I122"/>
    <mergeCell ref="A123:K123"/>
    <mergeCell ref="C124:I124"/>
    <mergeCell ref="A125:K125"/>
    <mergeCell ref="C126:I126"/>
    <mergeCell ref="A127:K127"/>
    <mergeCell ref="C128:I128"/>
    <mergeCell ref="A129:K129"/>
    <mergeCell ref="C130:I130"/>
    <mergeCell ref="A131:K131"/>
    <mergeCell ref="C132:I132"/>
    <mergeCell ref="A133:K133"/>
    <mergeCell ref="C134:I134"/>
    <mergeCell ref="A135:K135"/>
    <mergeCell ref="C136:I136"/>
    <mergeCell ref="A137:K137"/>
    <mergeCell ref="C138:I138"/>
    <mergeCell ref="A139:K139"/>
    <mergeCell ref="C140:I140"/>
    <mergeCell ref="A141:K141"/>
    <mergeCell ref="C142:I142"/>
    <mergeCell ref="A143:K143"/>
    <mergeCell ref="C144:I144"/>
    <mergeCell ref="A145:K145"/>
    <mergeCell ref="C146:I146"/>
    <mergeCell ref="A147:K147"/>
    <mergeCell ref="C148:I148"/>
    <mergeCell ref="A149:K149"/>
    <mergeCell ref="C150:I150"/>
    <mergeCell ref="A151:K151"/>
    <mergeCell ref="C152:I152"/>
    <mergeCell ref="A153:K153"/>
    <mergeCell ref="C154:I154"/>
    <mergeCell ref="A155:K155"/>
    <mergeCell ref="C156:I156"/>
    <mergeCell ref="A157:K157"/>
    <mergeCell ref="C158:I158"/>
    <mergeCell ref="A159:K159"/>
    <mergeCell ref="B160:K160"/>
    <mergeCell ref="C161:I161"/>
    <mergeCell ref="A162:K162"/>
    <mergeCell ref="C163:I163"/>
    <mergeCell ref="A164:K164"/>
    <mergeCell ref="C165:I165"/>
    <mergeCell ref="A166:K166"/>
    <mergeCell ref="C167:I167"/>
    <mergeCell ref="A168:K168"/>
    <mergeCell ref="C169:I169"/>
    <mergeCell ref="A170:K170"/>
    <mergeCell ref="C171:I171"/>
    <mergeCell ref="A172:K172"/>
    <mergeCell ref="C173:I173"/>
    <mergeCell ref="A174:K174"/>
    <mergeCell ref="C175:I175"/>
    <mergeCell ref="A176:K176"/>
    <mergeCell ref="C177:I177"/>
    <mergeCell ref="A178:K178"/>
    <mergeCell ref="C179:I179"/>
    <mergeCell ref="A180:K180"/>
    <mergeCell ref="C181:I181"/>
    <mergeCell ref="A182:K182"/>
    <mergeCell ref="C183:I183"/>
    <mergeCell ref="A184:K184"/>
    <mergeCell ref="C185:I185"/>
    <mergeCell ref="A186:K186"/>
    <mergeCell ref="C187:I187"/>
    <mergeCell ref="A188:K188"/>
    <mergeCell ref="C189:I189"/>
    <mergeCell ref="A190:K190"/>
    <mergeCell ref="C191:I191"/>
    <mergeCell ref="A192:K192"/>
    <mergeCell ref="C193:I193"/>
    <mergeCell ref="A194:K194"/>
    <mergeCell ref="C195:I195"/>
    <mergeCell ref="A196:K196"/>
    <mergeCell ref="C197:I197"/>
    <mergeCell ref="A198:K198"/>
    <mergeCell ref="C199:I199"/>
    <mergeCell ref="A200:K200"/>
    <mergeCell ref="C201:I201"/>
    <mergeCell ref="A202:K202"/>
    <mergeCell ref="B203:K203"/>
    <mergeCell ref="C204:I204"/>
    <mergeCell ref="A205:K205"/>
    <mergeCell ref="C206:I206"/>
    <mergeCell ref="C207:I207"/>
    <mergeCell ref="A208:K208"/>
    <mergeCell ref="C209:I209"/>
    <mergeCell ref="A210:K210"/>
    <mergeCell ref="C211:I211"/>
    <mergeCell ref="A212:K212"/>
    <mergeCell ref="C213:I213"/>
    <mergeCell ref="A214:K214"/>
    <mergeCell ref="C215:I215"/>
    <mergeCell ref="A216:K216"/>
    <mergeCell ref="C217:I217"/>
    <mergeCell ref="A218:K218"/>
    <mergeCell ref="B219:K219"/>
    <mergeCell ref="C220:I220"/>
    <mergeCell ref="A221:K221"/>
    <mergeCell ref="C222:I222"/>
    <mergeCell ref="A223:K223"/>
    <mergeCell ref="C224:I224"/>
    <mergeCell ref="A225:K225"/>
    <mergeCell ref="C226:I226"/>
    <mergeCell ref="A227:K227"/>
    <mergeCell ref="C228:I228"/>
    <mergeCell ref="A229:K229"/>
    <mergeCell ref="C230:I230"/>
    <mergeCell ref="A231:K231"/>
    <mergeCell ref="C232:I232"/>
    <mergeCell ref="A233:K233"/>
    <mergeCell ref="C234:I234"/>
    <mergeCell ref="A235:K235"/>
    <mergeCell ref="C236:I236"/>
    <mergeCell ref="A237:K237"/>
    <mergeCell ref="C238:I238"/>
    <mergeCell ref="A239:K239"/>
    <mergeCell ref="C240:I240"/>
    <mergeCell ref="A241:K241"/>
    <mergeCell ref="C242:I242"/>
    <mergeCell ref="A243:K243"/>
    <mergeCell ref="C244:I244"/>
    <mergeCell ref="A245:K245"/>
    <mergeCell ref="B246:K246"/>
    <mergeCell ref="C247:I247"/>
    <mergeCell ref="A248:K248"/>
    <mergeCell ref="C249:I249"/>
    <mergeCell ref="A250:K250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U676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U15" activeCellId="0" sqref="U15"/>
    </sheetView>
  </sheetViews>
  <sheetFormatPr defaultColWidth="11.41796875" defaultRowHeight="12.75" zeroHeight="false" outlineLevelRow="0" outlineLevelCol="0"/>
  <cols>
    <col collapsed="false" customWidth="true" hidden="false" outlineLevel="0" max="1" min="1" style="1" width="6.69"/>
    <col collapsed="false" customWidth="true" hidden="false" outlineLevel="0" max="2" min="2" style="1" width="14.12"/>
    <col collapsed="false" customWidth="true" hidden="false" outlineLevel="0" max="3" min="3" style="2" width="9.13"/>
    <col collapsed="false" customWidth="true" hidden="false" outlineLevel="0" max="4" min="4" style="2" width="9.4"/>
    <col collapsed="false" customWidth="true" hidden="false" outlineLevel="0" max="7" min="5" style="2" width="9.13"/>
    <col collapsed="false" customWidth="true" hidden="false" outlineLevel="0" max="8" min="8" style="2" width="8.13"/>
    <col collapsed="false" customWidth="true" hidden="true" outlineLevel="0" max="9" min="9" style="2" width="12.55"/>
    <col collapsed="false" customWidth="true" hidden="false" outlineLevel="0" max="10" min="10" style="3" width="8.69"/>
    <col collapsed="false" customWidth="true" hidden="false" outlineLevel="0" max="11" min="11" style="4" width="5.7"/>
    <col collapsed="false" customWidth="true" hidden="true" outlineLevel="0" max="16" min="12" style="5" width="7.55"/>
    <col collapsed="false" customWidth="true" hidden="true" outlineLevel="0" max="17" min="17" style="6" width="7.55"/>
    <col collapsed="false" customWidth="true" hidden="true" outlineLevel="0" max="19" min="18" style="7" width="7.55"/>
    <col collapsed="false" customWidth="true" hidden="false" outlineLevel="0" max="20" min="20" style="7" width="7.98"/>
    <col collapsed="false" customWidth="true" hidden="false" outlineLevel="0" max="21" min="21" style="2" width="9.13"/>
    <col collapsed="false" customWidth="true" hidden="false" outlineLevel="0" max="22" min="22" style="2" width="13.55"/>
    <col collapsed="false" customWidth="true" hidden="false" outlineLevel="0" max="23" min="23" style="2" width="9.27"/>
    <col collapsed="false" customWidth="true" hidden="false" outlineLevel="0" max="24" min="24" style="2" width="9.13"/>
    <col collapsed="false" customWidth="true" hidden="false" outlineLevel="0" max="25" min="25" style="2" width="13.27"/>
    <col collapsed="false" customWidth="true" hidden="false" outlineLevel="0" max="26" min="26" style="2" width="14.83"/>
    <col collapsed="false" customWidth="true" hidden="true" outlineLevel="0" max="28" min="27" style="2" width="13.12"/>
    <col collapsed="false" customWidth="false" hidden="false" outlineLevel="0" max="29" min="29" style="2" width="11.4"/>
    <col collapsed="false" customWidth="true" hidden="false" outlineLevel="0" max="30" min="30" style="2" width="21.11"/>
    <col collapsed="false" customWidth="false" hidden="false" outlineLevel="0" max="257" min="31" style="2" width="11.4"/>
  </cols>
  <sheetData>
    <row r="1" customFormat="false" ht="27" hidden="false" customHeight="true" outlineLevel="0" collapsed="false">
      <c r="A1" s="533" t="s">
        <v>578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533"/>
      <c r="X1" s="533"/>
      <c r="Y1" s="533"/>
      <c r="Z1" s="533"/>
      <c r="AC1" s="534"/>
      <c r="AD1" s="534"/>
      <c r="AE1" s="534"/>
      <c r="AF1" s="534"/>
      <c r="AG1" s="534"/>
      <c r="AH1" s="534"/>
      <c r="AI1" s="534"/>
      <c r="AJ1" s="534"/>
      <c r="AK1" s="534"/>
      <c r="AL1" s="534"/>
      <c r="AM1" s="534"/>
      <c r="AN1" s="534"/>
      <c r="AO1" s="534"/>
      <c r="AP1" s="534"/>
      <c r="AQ1" s="534"/>
      <c r="AR1" s="534"/>
      <c r="AS1" s="534"/>
      <c r="AT1" s="534"/>
      <c r="AU1" s="534"/>
    </row>
    <row r="2" customFormat="false" ht="12.75" hidden="false" customHeight="false" outlineLevel="0" collapsed="false">
      <c r="A2" s="535"/>
      <c r="B2" s="536" t="s">
        <v>579</v>
      </c>
      <c r="C2" s="537" t="n">
        <v>1.1984</v>
      </c>
      <c r="D2" s="536" t="s">
        <v>580</v>
      </c>
      <c r="E2" s="537" t="n">
        <v>1.15</v>
      </c>
      <c r="F2" s="538" t="s">
        <v>581</v>
      </c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  <c r="V2" s="81"/>
      <c r="W2" s="81"/>
      <c r="X2" s="536" t="s">
        <v>42</v>
      </c>
      <c r="Y2" s="81" t="s">
        <v>43</v>
      </c>
      <c r="Z2" s="539"/>
      <c r="AA2" s="15"/>
      <c r="AB2" s="15"/>
      <c r="AC2" s="534"/>
      <c r="AD2" s="534"/>
      <c r="AE2" s="534"/>
      <c r="AF2" s="534"/>
      <c r="AG2" s="534"/>
      <c r="AH2" s="534"/>
      <c r="AI2" s="534"/>
      <c r="AJ2" s="534"/>
      <c r="AK2" s="534"/>
      <c r="AL2" s="534"/>
      <c r="AM2" s="534"/>
      <c r="AN2" s="534"/>
      <c r="AO2" s="534"/>
      <c r="AP2" s="534"/>
      <c r="AQ2" s="534"/>
      <c r="AR2" s="534"/>
      <c r="AS2" s="534"/>
      <c r="AT2" s="534"/>
      <c r="AU2" s="534"/>
    </row>
    <row r="3" customFormat="false" ht="33.75" hidden="false" customHeight="false" outlineLevel="0" collapsed="false">
      <c r="A3" s="540" t="s">
        <v>44</v>
      </c>
      <c r="B3" s="541" t="s">
        <v>45</v>
      </c>
      <c r="C3" s="542" t="s">
        <v>46</v>
      </c>
      <c r="D3" s="542"/>
      <c r="E3" s="542"/>
      <c r="F3" s="542"/>
      <c r="G3" s="542"/>
      <c r="H3" s="542"/>
      <c r="I3" s="542"/>
      <c r="J3" s="543" t="s">
        <v>47</v>
      </c>
      <c r="K3" s="543" t="s">
        <v>48</v>
      </c>
      <c r="L3" s="544" t="s">
        <v>49</v>
      </c>
      <c r="M3" s="544" t="s">
        <v>50</v>
      </c>
      <c r="N3" s="544" t="s">
        <v>51</v>
      </c>
      <c r="O3" s="544" t="s">
        <v>52</v>
      </c>
      <c r="P3" s="545" t="s">
        <v>53</v>
      </c>
      <c r="Q3" s="544" t="s">
        <v>54</v>
      </c>
      <c r="R3" s="546" t="s">
        <v>55</v>
      </c>
      <c r="S3" s="546" t="s">
        <v>55</v>
      </c>
      <c r="T3" s="547" t="s">
        <v>49</v>
      </c>
      <c r="U3" s="547" t="s">
        <v>582</v>
      </c>
      <c r="V3" s="547" t="s">
        <v>50</v>
      </c>
      <c r="W3" s="547" t="s">
        <v>51</v>
      </c>
      <c r="X3" s="547" t="s">
        <v>583</v>
      </c>
      <c r="Y3" s="547" t="s">
        <v>52</v>
      </c>
      <c r="Z3" s="548" t="s">
        <v>53</v>
      </c>
      <c r="AA3" s="93" t="s">
        <v>56</v>
      </c>
      <c r="AB3" s="93" t="s">
        <v>57</v>
      </c>
      <c r="AC3" s="534"/>
      <c r="AD3" s="534"/>
      <c r="AE3" s="534"/>
      <c r="AF3" s="534"/>
      <c r="AG3" s="534"/>
      <c r="AH3" s="534"/>
      <c r="AI3" s="534"/>
      <c r="AJ3" s="534"/>
      <c r="AK3" s="534"/>
      <c r="AL3" s="534"/>
      <c r="AM3" s="534"/>
      <c r="AN3" s="534"/>
      <c r="AO3" s="534"/>
      <c r="AP3" s="534"/>
      <c r="AQ3" s="534"/>
      <c r="AR3" s="534"/>
      <c r="AS3" s="534"/>
      <c r="AT3" s="534"/>
      <c r="AU3" s="534"/>
    </row>
    <row r="4" customFormat="false" ht="14.65" hidden="false" customHeight="false" outlineLevel="0" collapsed="false">
      <c r="A4" s="549" t="n">
        <v>1</v>
      </c>
      <c r="B4" s="550" t="s">
        <v>584</v>
      </c>
      <c r="C4" s="550"/>
      <c r="D4" s="550"/>
      <c r="E4" s="550"/>
      <c r="F4" s="550"/>
      <c r="G4" s="550"/>
      <c r="H4" s="550"/>
      <c r="I4" s="550"/>
      <c r="J4" s="551"/>
      <c r="K4" s="551"/>
      <c r="L4" s="552"/>
      <c r="M4" s="552"/>
      <c r="N4" s="552"/>
      <c r="O4" s="552"/>
      <c r="P4" s="551"/>
      <c r="Q4" s="552"/>
      <c r="R4" s="552"/>
      <c r="S4" s="552"/>
      <c r="T4" s="552"/>
      <c r="U4" s="552"/>
      <c r="V4" s="553"/>
      <c r="W4" s="553"/>
      <c r="X4" s="552"/>
      <c r="Y4" s="553"/>
      <c r="Z4" s="554"/>
      <c r="AA4" s="93"/>
      <c r="AB4" s="93"/>
      <c r="AC4" s="534"/>
      <c r="AD4" s="534"/>
      <c r="AE4" s="534"/>
      <c r="AF4" s="534"/>
      <c r="AG4" s="534"/>
      <c r="AH4" s="534"/>
      <c r="AI4" s="534"/>
      <c r="AJ4" s="534"/>
      <c r="AK4" s="534"/>
      <c r="AL4" s="534"/>
      <c r="AM4" s="534"/>
      <c r="AN4" s="534"/>
      <c r="AO4" s="534"/>
      <c r="AP4" s="534"/>
      <c r="AQ4" s="534"/>
      <c r="AR4" s="534"/>
      <c r="AS4" s="534"/>
      <c r="AT4" s="534"/>
      <c r="AU4" s="534"/>
    </row>
    <row r="5" customFormat="false" ht="14.65" hidden="false" customHeight="false" outlineLevel="0" collapsed="false">
      <c r="A5" s="555" t="s">
        <v>66</v>
      </c>
      <c r="B5" s="550" t="s">
        <v>585</v>
      </c>
      <c r="C5" s="550"/>
      <c r="D5" s="550"/>
      <c r="E5" s="550"/>
      <c r="F5" s="550"/>
      <c r="G5" s="550"/>
      <c r="H5" s="550"/>
      <c r="I5" s="550"/>
      <c r="J5" s="556"/>
      <c r="K5" s="556"/>
      <c r="L5" s="556"/>
      <c r="M5" s="556"/>
      <c r="N5" s="556"/>
      <c r="O5" s="556"/>
      <c r="P5" s="556"/>
      <c r="Q5" s="556"/>
      <c r="R5" s="556"/>
      <c r="S5" s="556"/>
      <c r="T5" s="556"/>
      <c r="U5" s="557"/>
      <c r="V5" s="558"/>
      <c r="W5" s="558"/>
      <c r="X5" s="557"/>
      <c r="Y5" s="558"/>
      <c r="Z5" s="559"/>
      <c r="AA5" s="93"/>
      <c r="AB5" s="93"/>
      <c r="AC5" s="534"/>
      <c r="AD5" s="534"/>
      <c r="AE5" s="534"/>
      <c r="AF5" s="534"/>
      <c r="AG5" s="534"/>
      <c r="AH5" s="534"/>
      <c r="AI5" s="534"/>
      <c r="AJ5" s="534"/>
      <c r="AK5" s="534"/>
      <c r="AL5" s="534"/>
      <c r="AM5" s="534"/>
      <c r="AN5" s="534"/>
      <c r="AO5" s="534"/>
      <c r="AP5" s="534"/>
      <c r="AQ5" s="534"/>
      <c r="AR5" s="534"/>
      <c r="AS5" s="534"/>
      <c r="AT5" s="534"/>
      <c r="AU5" s="534"/>
    </row>
    <row r="6" s="108" customFormat="true" ht="14.65" hidden="false" customHeight="false" outlineLevel="0" collapsed="false">
      <c r="A6" s="555" t="s">
        <v>586</v>
      </c>
      <c r="B6" s="550" t="s">
        <v>587</v>
      </c>
      <c r="C6" s="550"/>
      <c r="D6" s="550"/>
      <c r="E6" s="550"/>
      <c r="F6" s="550"/>
      <c r="G6" s="550"/>
      <c r="H6" s="550"/>
      <c r="I6" s="550"/>
      <c r="J6" s="556"/>
      <c r="K6" s="556"/>
      <c r="L6" s="556"/>
      <c r="M6" s="556"/>
      <c r="N6" s="556"/>
      <c r="O6" s="556"/>
      <c r="P6" s="556"/>
      <c r="Q6" s="556"/>
      <c r="R6" s="556"/>
      <c r="S6" s="556"/>
      <c r="T6" s="556"/>
      <c r="U6" s="557"/>
      <c r="V6" s="558"/>
      <c r="W6" s="558"/>
      <c r="X6" s="557"/>
      <c r="Y6" s="558"/>
      <c r="Z6" s="559"/>
      <c r="AA6" s="102"/>
      <c r="AB6" s="102"/>
      <c r="AC6" s="534"/>
      <c r="AD6" s="534"/>
      <c r="AE6" s="534"/>
      <c r="AF6" s="534"/>
      <c r="AG6" s="534"/>
      <c r="AH6" s="534"/>
      <c r="AI6" s="534"/>
      <c r="AJ6" s="534"/>
      <c r="AK6" s="534"/>
      <c r="AL6" s="534"/>
      <c r="AM6" s="534"/>
      <c r="AN6" s="534"/>
      <c r="AO6" s="534"/>
      <c r="AP6" s="534"/>
      <c r="AQ6" s="534"/>
      <c r="AR6" s="534"/>
      <c r="AS6" s="534"/>
      <c r="AT6" s="534"/>
      <c r="AU6" s="534"/>
    </row>
    <row r="7" s="23" customFormat="true" ht="29.25" hidden="false" customHeight="true" outlineLevel="0" collapsed="false">
      <c r="A7" s="560" t="s">
        <v>588</v>
      </c>
      <c r="B7" s="561" t="s">
        <v>589</v>
      </c>
      <c r="C7" s="562" t="s">
        <v>590</v>
      </c>
      <c r="D7" s="562"/>
      <c r="E7" s="562"/>
      <c r="F7" s="562"/>
      <c r="G7" s="562"/>
      <c r="H7" s="562"/>
      <c r="I7" s="562"/>
      <c r="J7" s="543" t="n">
        <v>824</v>
      </c>
      <c r="K7" s="543" t="s">
        <v>69</v>
      </c>
      <c r="L7" s="563"/>
      <c r="M7" s="563"/>
      <c r="N7" s="563"/>
      <c r="O7" s="563"/>
      <c r="P7" s="564"/>
      <c r="Q7" s="563"/>
      <c r="R7" s="563"/>
      <c r="S7" s="563"/>
      <c r="T7" s="565"/>
      <c r="U7" s="566"/>
      <c r="V7" s="566"/>
      <c r="W7" s="567"/>
      <c r="X7" s="566"/>
      <c r="Y7" s="566"/>
      <c r="Z7" s="568"/>
      <c r="AA7" s="116" t="n">
        <v>2728.83</v>
      </c>
      <c r="AB7" s="116" t="n">
        <v>409.32</v>
      </c>
      <c r="AC7" s="534"/>
      <c r="AD7" s="569"/>
      <c r="AE7" s="534"/>
      <c r="AF7" s="534"/>
      <c r="AG7" s="534"/>
      <c r="AH7" s="534"/>
      <c r="AI7" s="534"/>
      <c r="AJ7" s="534"/>
      <c r="AK7" s="534"/>
      <c r="AL7" s="534"/>
      <c r="AM7" s="534"/>
      <c r="AN7" s="534"/>
      <c r="AO7" s="534"/>
      <c r="AP7" s="534"/>
      <c r="AQ7" s="534"/>
      <c r="AR7" s="534"/>
      <c r="AS7" s="534"/>
      <c r="AT7" s="534"/>
      <c r="AU7" s="534"/>
    </row>
    <row r="8" s="23" customFormat="true" ht="29.25" hidden="false" customHeight="true" outlineLevel="0" collapsed="false">
      <c r="A8" s="560" t="s">
        <v>591</v>
      </c>
      <c r="B8" s="561" t="s">
        <v>592</v>
      </c>
      <c r="C8" s="562" t="s">
        <v>593</v>
      </c>
      <c r="D8" s="562"/>
      <c r="E8" s="562"/>
      <c r="F8" s="562"/>
      <c r="G8" s="562"/>
      <c r="H8" s="562"/>
      <c r="I8" s="562"/>
      <c r="J8" s="543" t="n">
        <v>824</v>
      </c>
      <c r="K8" s="543" t="s">
        <v>69</v>
      </c>
      <c r="L8" s="563"/>
      <c r="M8" s="563"/>
      <c r="N8" s="563"/>
      <c r="O8" s="563"/>
      <c r="P8" s="564"/>
      <c r="Q8" s="563"/>
      <c r="R8" s="563"/>
      <c r="S8" s="563"/>
      <c r="T8" s="565"/>
      <c r="U8" s="566"/>
      <c r="V8" s="566"/>
      <c r="W8" s="567"/>
      <c r="X8" s="566"/>
      <c r="Y8" s="566"/>
      <c r="Z8" s="568"/>
      <c r="AA8" s="116" t="n">
        <v>2728.83</v>
      </c>
      <c r="AB8" s="116" t="n">
        <v>409.32</v>
      </c>
      <c r="AC8" s="534"/>
      <c r="AD8" s="570"/>
      <c r="AE8" s="534"/>
      <c r="AF8" s="534"/>
      <c r="AG8" s="534"/>
      <c r="AH8" s="534"/>
      <c r="AI8" s="534"/>
      <c r="AJ8" s="534"/>
      <c r="AK8" s="534"/>
      <c r="AL8" s="534"/>
      <c r="AM8" s="534"/>
      <c r="AN8" s="534"/>
      <c r="AO8" s="534"/>
      <c r="AP8" s="534"/>
      <c r="AQ8" s="534"/>
      <c r="AR8" s="534"/>
      <c r="AS8" s="534"/>
      <c r="AT8" s="534"/>
      <c r="AU8" s="534"/>
    </row>
    <row r="9" s="23" customFormat="true" ht="29.25" hidden="false" customHeight="true" outlineLevel="0" collapsed="false">
      <c r="A9" s="560" t="s">
        <v>594</v>
      </c>
      <c r="B9" s="561" t="s">
        <v>595</v>
      </c>
      <c r="C9" s="562" t="s">
        <v>596</v>
      </c>
      <c r="D9" s="562"/>
      <c r="E9" s="562"/>
      <c r="F9" s="562"/>
      <c r="G9" s="562"/>
      <c r="H9" s="562"/>
      <c r="I9" s="562"/>
      <c r="J9" s="543" t="n">
        <v>824</v>
      </c>
      <c r="K9" s="543" t="s">
        <v>69</v>
      </c>
      <c r="L9" s="563"/>
      <c r="M9" s="563"/>
      <c r="N9" s="563"/>
      <c r="O9" s="563"/>
      <c r="P9" s="564"/>
      <c r="Q9" s="563"/>
      <c r="R9" s="563"/>
      <c r="S9" s="563"/>
      <c r="T9" s="565"/>
      <c r="U9" s="566"/>
      <c r="V9" s="566"/>
      <c r="W9" s="567"/>
      <c r="X9" s="566"/>
      <c r="Y9" s="566"/>
      <c r="Z9" s="568"/>
      <c r="AA9" s="116" t="n">
        <v>2728.83</v>
      </c>
      <c r="AB9" s="116" t="n">
        <v>409.32</v>
      </c>
      <c r="AC9" s="534"/>
      <c r="AD9" s="570"/>
      <c r="AE9" s="534"/>
      <c r="AF9" s="534"/>
      <c r="AG9" s="534"/>
      <c r="AH9" s="534"/>
      <c r="AI9" s="534"/>
      <c r="AJ9" s="534"/>
      <c r="AK9" s="534"/>
      <c r="AL9" s="534"/>
      <c r="AM9" s="534"/>
      <c r="AN9" s="534"/>
      <c r="AO9" s="534"/>
      <c r="AP9" s="534"/>
      <c r="AQ9" s="534"/>
      <c r="AR9" s="534"/>
      <c r="AS9" s="534"/>
      <c r="AT9" s="534"/>
      <c r="AU9" s="534"/>
    </row>
    <row r="10" s="23" customFormat="true" ht="29.25" hidden="false" customHeight="true" outlineLevel="0" collapsed="false">
      <c r="A10" s="560" t="s">
        <v>597</v>
      </c>
      <c r="B10" s="561" t="s">
        <v>598</v>
      </c>
      <c r="C10" s="562" t="s">
        <v>599</v>
      </c>
      <c r="D10" s="562"/>
      <c r="E10" s="562"/>
      <c r="F10" s="562"/>
      <c r="G10" s="562"/>
      <c r="H10" s="562"/>
      <c r="I10" s="562"/>
      <c r="J10" s="543" t="n">
        <v>24.72</v>
      </c>
      <c r="K10" s="543" t="s">
        <v>91</v>
      </c>
      <c r="L10" s="563"/>
      <c r="M10" s="563"/>
      <c r="N10" s="563"/>
      <c r="O10" s="563"/>
      <c r="P10" s="564"/>
      <c r="Q10" s="563"/>
      <c r="R10" s="563"/>
      <c r="S10" s="563"/>
      <c r="T10" s="565"/>
      <c r="U10" s="566"/>
      <c r="V10" s="566"/>
      <c r="W10" s="567"/>
      <c r="X10" s="566"/>
      <c r="Y10" s="566"/>
      <c r="Z10" s="568"/>
      <c r="AA10" s="116" t="n">
        <v>2728.83</v>
      </c>
      <c r="AB10" s="116" t="n">
        <v>409.32</v>
      </c>
      <c r="AC10" s="534"/>
      <c r="AD10" s="570"/>
      <c r="AE10" s="534"/>
      <c r="AF10" s="534"/>
      <c r="AG10" s="534"/>
      <c r="AH10" s="534"/>
      <c r="AI10" s="534"/>
      <c r="AJ10" s="534"/>
      <c r="AK10" s="534"/>
      <c r="AL10" s="534"/>
      <c r="AM10" s="534"/>
      <c r="AN10" s="534"/>
      <c r="AO10" s="534"/>
      <c r="AP10" s="534"/>
      <c r="AQ10" s="534"/>
      <c r="AR10" s="534"/>
      <c r="AS10" s="534"/>
      <c r="AT10" s="534"/>
      <c r="AU10" s="534"/>
    </row>
    <row r="11" s="23" customFormat="true" ht="29.25" hidden="false" customHeight="true" outlineLevel="0" collapsed="false">
      <c r="A11" s="560" t="s">
        <v>600</v>
      </c>
      <c r="B11" s="561" t="s">
        <v>601</v>
      </c>
      <c r="C11" s="562" t="s">
        <v>602</v>
      </c>
      <c r="D11" s="562"/>
      <c r="E11" s="562"/>
      <c r="F11" s="562"/>
      <c r="G11" s="562"/>
      <c r="H11" s="562"/>
      <c r="I11" s="562"/>
      <c r="J11" s="543" t="n">
        <v>24.72</v>
      </c>
      <c r="K11" s="543" t="s">
        <v>91</v>
      </c>
      <c r="L11" s="563"/>
      <c r="M11" s="563"/>
      <c r="N11" s="563"/>
      <c r="O11" s="563"/>
      <c r="P11" s="564"/>
      <c r="Q11" s="563"/>
      <c r="R11" s="563"/>
      <c r="S11" s="563"/>
      <c r="T11" s="565"/>
      <c r="U11" s="566"/>
      <c r="V11" s="566"/>
      <c r="W11" s="567"/>
      <c r="X11" s="566"/>
      <c r="Y11" s="566"/>
      <c r="Z11" s="568"/>
      <c r="AA11" s="116" t="n">
        <v>2728.83</v>
      </c>
      <c r="AB11" s="116" t="n">
        <v>409.32</v>
      </c>
      <c r="AC11" s="534"/>
      <c r="AD11" s="570"/>
      <c r="AE11" s="534"/>
      <c r="AF11" s="534"/>
      <c r="AG11" s="534"/>
      <c r="AH11" s="534"/>
      <c r="AI11" s="534"/>
      <c r="AJ11" s="534"/>
      <c r="AK11" s="534"/>
      <c r="AL11" s="534"/>
      <c r="AM11" s="534"/>
      <c r="AN11" s="534"/>
      <c r="AO11" s="534"/>
      <c r="AP11" s="534"/>
      <c r="AQ11" s="534"/>
      <c r="AR11" s="534"/>
      <c r="AS11" s="534"/>
      <c r="AT11" s="534"/>
      <c r="AU11" s="534"/>
    </row>
    <row r="12" s="23" customFormat="true" ht="29.25" hidden="false" customHeight="true" outlineLevel="0" collapsed="false">
      <c r="A12" s="560" t="s">
        <v>603</v>
      </c>
      <c r="B12" s="561" t="s">
        <v>592</v>
      </c>
      <c r="C12" s="562" t="s">
        <v>593</v>
      </c>
      <c r="D12" s="562"/>
      <c r="E12" s="562"/>
      <c r="F12" s="562"/>
      <c r="G12" s="562"/>
      <c r="H12" s="562"/>
      <c r="I12" s="562"/>
      <c r="J12" s="543" t="n">
        <v>824</v>
      </c>
      <c r="K12" s="543" t="s">
        <v>69</v>
      </c>
      <c r="L12" s="563"/>
      <c r="M12" s="563"/>
      <c r="N12" s="563"/>
      <c r="O12" s="563"/>
      <c r="P12" s="564"/>
      <c r="Q12" s="563"/>
      <c r="R12" s="563"/>
      <c r="S12" s="563"/>
      <c r="T12" s="565"/>
      <c r="U12" s="566"/>
      <c r="V12" s="566"/>
      <c r="W12" s="567"/>
      <c r="X12" s="566"/>
      <c r="Y12" s="566"/>
      <c r="Z12" s="568"/>
      <c r="AA12" s="116" t="n">
        <v>2728.83</v>
      </c>
      <c r="AB12" s="116" t="n">
        <v>409.32</v>
      </c>
      <c r="AC12" s="534"/>
      <c r="AD12" s="570"/>
      <c r="AE12" s="534"/>
      <c r="AF12" s="534"/>
      <c r="AG12" s="534"/>
      <c r="AH12" s="534"/>
      <c r="AI12" s="534"/>
      <c r="AJ12" s="534"/>
      <c r="AK12" s="534"/>
      <c r="AL12" s="534"/>
      <c r="AM12" s="534"/>
      <c r="AN12" s="534"/>
      <c r="AO12" s="534"/>
      <c r="AP12" s="534"/>
      <c r="AQ12" s="534"/>
      <c r="AR12" s="534"/>
      <c r="AS12" s="534"/>
      <c r="AT12" s="534"/>
      <c r="AU12" s="534"/>
    </row>
    <row r="13" s="23" customFormat="true" ht="29.25" hidden="false" customHeight="true" outlineLevel="0" collapsed="false">
      <c r="A13" s="560" t="s">
        <v>604</v>
      </c>
      <c r="B13" s="561" t="s">
        <v>595</v>
      </c>
      <c r="C13" s="562" t="s">
        <v>596</v>
      </c>
      <c r="D13" s="562"/>
      <c r="E13" s="562"/>
      <c r="F13" s="562"/>
      <c r="G13" s="562"/>
      <c r="H13" s="562"/>
      <c r="I13" s="562"/>
      <c r="J13" s="543" t="n">
        <v>824</v>
      </c>
      <c r="K13" s="543" t="s">
        <v>69</v>
      </c>
      <c r="L13" s="563"/>
      <c r="M13" s="563"/>
      <c r="N13" s="563"/>
      <c r="O13" s="563"/>
      <c r="P13" s="564"/>
      <c r="Q13" s="563"/>
      <c r="R13" s="563"/>
      <c r="S13" s="563"/>
      <c r="T13" s="565"/>
      <c r="U13" s="566"/>
      <c r="V13" s="566"/>
      <c r="W13" s="567"/>
      <c r="X13" s="566"/>
      <c r="Y13" s="566"/>
      <c r="Z13" s="568"/>
      <c r="AA13" s="116" t="n">
        <v>2728.83</v>
      </c>
      <c r="AB13" s="116" t="n">
        <v>409.32</v>
      </c>
      <c r="AC13" s="534"/>
      <c r="AD13" s="570"/>
      <c r="AE13" s="534"/>
      <c r="AF13" s="534"/>
      <c r="AG13" s="534"/>
      <c r="AH13" s="534"/>
      <c r="AI13" s="534"/>
      <c r="AJ13" s="534"/>
      <c r="AK13" s="534"/>
      <c r="AL13" s="534"/>
      <c r="AM13" s="534"/>
      <c r="AN13" s="534"/>
      <c r="AO13" s="534"/>
      <c r="AP13" s="534"/>
      <c r="AQ13" s="534"/>
      <c r="AR13" s="534"/>
      <c r="AS13" s="534"/>
      <c r="AT13" s="534"/>
      <c r="AU13" s="534"/>
    </row>
    <row r="14" s="23" customFormat="true" ht="29.25" hidden="false" customHeight="true" outlineLevel="0" collapsed="false">
      <c r="A14" s="560" t="s">
        <v>605</v>
      </c>
      <c r="B14" s="561" t="s">
        <v>606</v>
      </c>
      <c r="C14" s="562" t="s">
        <v>607</v>
      </c>
      <c r="D14" s="562"/>
      <c r="E14" s="562"/>
      <c r="F14" s="562"/>
      <c r="G14" s="562"/>
      <c r="H14" s="562"/>
      <c r="I14" s="562"/>
      <c r="J14" s="543" t="n">
        <v>24.72</v>
      </c>
      <c r="K14" s="543" t="s">
        <v>91</v>
      </c>
      <c r="L14" s="563"/>
      <c r="M14" s="563"/>
      <c r="N14" s="563"/>
      <c r="O14" s="563"/>
      <c r="P14" s="564"/>
      <c r="Q14" s="563"/>
      <c r="R14" s="563"/>
      <c r="S14" s="563"/>
      <c r="T14" s="565"/>
      <c r="U14" s="566"/>
      <c r="V14" s="566"/>
      <c r="W14" s="567"/>
      <c r="X14" s="566"/>
      <c r="Y14" s="566"/>
      <c r="Z14" s="568"/>
      <c r="AA14" s="116" t="n">
        <v>2728.83</v>
      </c>
      <c r="AB14" s="116" t="n">
        <v>409.32</v>
      </c>
      <c r="AC14" s="534"/>
      <c r="AD14" s="570"/>
      <c r="AE14" s="534"/>
      <c r="AF14" s="534"/>
      <c r="AG14" s="534"/>
      <c r="AH14" s="534"/>
      <c r="AI14" s="534"/>
      <c r="AJ14" s="534"/>
      <c r="AK14" s="534"/>
      <c r="AL14" s="534"/>
      <c r="AM14" s="534"/>
      <c r="AN14" s="534"/>
      <c r="AO14" s="534"/>
      <c r="AP14" s="534"/>
      <c r="AQ14" s="534"/>
      <c r="AR14" s="534"/>
      <c r="AS14" s="534"/>
      <c r="AT14" s="534"/>
      <c r="AU14" s="534"/>
    </row>
    <row r="15" s="23" customFormat="true" ht="29.25" hidden="false" customHeight="true" outlineLevel="0" collapsed="false">
      <c r="A15" s="560" t="s">
        <v>608</v>
      </c>
      <c r="B15" s="561" t="s">
        <v>609</v>
      </c>
      <c r="C15" s="562" t="s">
        <v>610</v>
      </c>
      <c r="D15" s="562"/>
      <c r="E15" s="562"/>
      <c r="F15" s="562"/>
      <c r="G15" s="562"/>
      <c r="H15" s="562"/>
      <c r="I15" s="562"/>
      <c r="J15" s="543" t="n">
        <v>24.72</v>
      </c>
      <c r="K15" s="543" t="s">
        <v>91</v>
      </c>
      <c r="L15" s="563"/>
      <c r="M15" s="563"/>
      <c r="N15" s="563"/>
      <c r="O15" s="563"/>
      <c r="P15" s="564"/>
      <c r="Q15" s="563"/>
      <c r="R15" s="563"/>
      <c r="S15" s="563"/>
      <c r="T15" s="565"/>
      <c r="U15" s="566"/>
      <c r="V15" s="566"/>
      <c r="W15" s="567"/>
      <c r="X15" s="566"/>
      <c r="Y15" s="566"/>
      <c r="Z15" s="568"/>
      <c r="AA15" s="116" t="n">
        <v>2728.83</v>
      </c>
      <c r="AB15" s="116" t="n">
        <v>409.32</v>
      </c>
      <c r="AC15" s="534"/>
      <c r="AD15" s="570"/>
      <c r="AE15" s="534"/>
      <c r="AF15" s="534"/>
      <c r="AG15" s="534"/>
      <c r="AH15" s="534"/>
      <c r="AI15" s="534"/>
      <c r="AJ15" s="534"/>
      <c r="AK15" s="534"/>
      <c r="AL15" s="534"/>
      <c r="AM15" s="534"/>
      <c r="AN15" s="534"/>
      <c r="AO15" s="534"/>
      <c r="AP15" s="534"/>
      <c r="AQ15" s="534"/>
      <c r="AR15" s="534"/>
      <c r="AS15" s="534"/>
      <c r="AT15" s="534"/>
      <c r="AU15" s="534"/>
    </row>
    <row r="16" s="23" customFormat="true" ht="29.25" hidden="false" customHeight="true" outlineLevel="0" collapsed="false">
      <c r="A16" s="560" t="s">
        <v>611</v>
      </c>
      <c r="B16" s="561" t="s">
        <v>612</v>
      </c>
      <c r="C16" s="562" t="s">
        <v>613</v>
      </c>
      <c r="D16" s="562"/>
      <c r="E16" s="562"/>
      <c r="F16" s="562"/>
      <c r="G16" s="562"/>
      <c r="H16" s="562"/>
      <c r="I16" s="562"/>
      <c r="J16" s="543" t="n">
        <v>3301.6</v>
      </c>
      <c r="K16" s="543" t="s">
        <v>614</v>
      </c>
      <c r="L16" s="563"/>
      <c r="M16" s="563"/>
      <c r="N16" s="563"/>
      <c r="O16" s="563"/>
      <c r="P16" s="564"/>
      <c r="Q16" s="563"/>
      <c r="R16" s="563"/>
      <c r="S16" s="563"/>
      <c r="T16" s="565"/>
      <c r="U16" s="566"/>
      <c r="V16" s="566"/>
      <c r="W16" s="567"/>
      <c r="X16" s="566"/>
      <c r="Y16" s="566"/>
      <c r="Z16" s="568"/>
      <c r="AA16" s="116" t="n">
        <v>2728.83</v>
      </c>
      <c r="AB16" s="116" t="n">
        <v>409.32</v>
      </c>
      <c r="AC16" s="534"/>
      <c r="AD16" s="570"/>
      <c r="AE16" s="534"/>
      <c r="AF16" s="534"/>
      <c r="AG16" s="534"/>
      <c r="AH16" s="534"/>
      <c r="AI16" s="534"/>
      <c r="AJ16" s="534"/>
      <c r="AK16" s="534"/>
      <c r="AL16" s="534"/>
      <c r="AM16" s="534"/>
      <c r="AN16" s="534"/>
      <c r="AO16" s="534"/>
      <c r="AP16" s="534"/>
      <c r="AQ16" s="534"/>
      <c r="AR16" s="534"/>
      <c r="AS16" s="534"/>
      <c r="AT16" s="534"/>
      <c r="AU16" s="534"/>
    </row>
    <row r="17" s="23" customFormat="true" ht="29.25" hidden="false" customHeight="true" outlineLevel="0" collapsed="false">
      <c r="A17" s="560" t="s">
        <v>615</v>
      </c>
      <c r="B17" s="561" t="s">
        <v>616</v>
      </c>
      <c r="C17" s="562" t="s">
        <v>617</v>
      </c>
      <c r="D17" s="562"/>
      <c r="E17" s="562"/>
      <c r="F17" s="562"/>
      <c r="G17" s="562"/>
      <c r="H17" s="562"/>
      <c r="I17" s="562"/>
      <c r="J17" s="543" t="n">
        <v>1483.2</v>
      </c>
      <c r="K17" s="543" t="s">
        <v>618</v>
      </c>
      <c r="L17" s="563"/>
      <c r="M17" s="563"/>
      <c r="N17" s="563"/>
      <c r="O17" s="563"/>
      <c r="P17" s="564"/>
      <c r="Q17" s="563"/>
      <c r="R17" s="563"/>
      <c r="S17" s="563"/>
      <c r="T17" s="565"/>
      <c r="U17" s="566"/>
      <c r="V17" s="566"/>
      <c r="W17" s="567"/>
      <c r="X17" s="566"/>
      <c r="Y17" s="566"/>
      <c r="Z17" s="568"/>
      <c r="AA17" s="116" t="n">
        <v>2728.83</v>
      </c>
      <c r="AB17" s="116" t="n">
        <v>409.32</v>
      </c>
      <c r="AC17" s="534"/>
      <c r="AD17" s="570"/>
      <c r="AE17" s="534"/>
      <c r="AF17" s="534"/>
      <c r="AG17" s="534"/>
      <c r="AH17" s="534"/>
      <c r="AI17" s="534"/>
      <c r="AJ17" s="534"/>
      <c r="AK17" s="534"/>
      <c r="AL17" s="534"/>
      <c r="AM17" s="534"/>
      <c r="AN17" s="534"/>
      <c r="AO17" s="534"/>
      <c r="AP17" s="534"/>
      <c r="AQ17" s="534"/>
      <c r="AR17" s="534"/>
      <c r="AS17" s="534"/>
      <c r="AT17" s="534"/>
      <c r="AU17" s="534"/>
    </row>
    <row r="18" s="108" customFormat="true" ht="14.65" hidden="false" customHeight="false" outlineLevel="0" collapsed="false">
      <c r="A18" s="555" t="s">
        <v>619</v>
      </c>
      <c r="B18" s="550" t="s">
        <v>620</v>
      </c>
      <c r="C18" s="550"/>
      <c r="D18" s="550"/>
      <c r="E18" s="550"/>
      <c r="F18" s="550"/>
      <c r="G18" s="550"/>
      <c r="H18" s="550"/>
      <c r="I18" s="550"/>
      <c r="J18" s="556"/>
      <c r="K18" s="556"/>
      <c r="L18" s="556"/>
      <c r="M18" s="556"/>
      <c r="N18" s="556"/>
      <c r="O18" s="556"/>
      <c r="P18" s="556"/>
      <c r="Q18" s="556"/>
      <c r="R18" s="556"/>
      <c r="S18" s="556"/>
      <c r="T18" s="571"/>
      <c r="U18" s="571"/>
      <c r="V18" s="558"/>
      <c r="W18" s="572"/>
      <c r="X18" s="572"/>
      <c r="Y18" s="558"/>
      <c r="Z18" s="559"/>
      <c r="AA18" s="102"/>
      <c r="AB18" s="102"/>
      <c r="AC18" s="534"/>
      <c r="AD18" s="570"/>
      <c r="AE18" s="534"/>
      <c r="AF18" s="534"/>
      <c r="AG18" s="534"/>
      <c r="AH18" s="534"/>
      <c r="AI18" s="534"/>
      <c r="AJ18" s="534"/>
      <c r="AK18" s="534"/>
      <c r="AL18" s="534"/>
      <c r="AM18" s="534"/>
      <c r="AN18" s="534"/>
      <c r="AO18" s="534"/>
      <c r="AP18" s="534"/>
      <c r="AQ18" s="534"/>
      <c r="AR18" s="534"/>
      <c r="AS18" s="534"/>
      <c r="AT18" s="534"/>
      <c r="AU18" s="534"/>
    </row>
    <row r="19" s="23" customFormat="true" ht="24" hidden="false" customHeight="true" outlineLevel="0" collapsed="false">
      <c r="A19" s="573" t="s">
        <v>621</v>
      </c>
      <c r="B19" s="542" t="s">
        <v>622</v>
      </c>
      <c r="C19" s="562" t="s">
        <v>623</v>
      </c>
      <c r="D19" s="562"/>
      <c r="E19" s="562"/>
      <c r="F19" s="562"/>
      <c r="G19" s="562"/>
      <c r="H19" s="562"/>
      <c r="I19" s="562"/>
      <c r="J19" s="543" t="n">
        <v>90.2</v>
      </c>
      <c r="K19" s="542" t="s">
        <v>69</v>
      </c>
      <c r="L19" s="574"/>
      <c r="M19" s="574"/>
      <c r="N19" s="574"/>
      <c r="O19" s="574"/>
      <c r="P19" s="574"/>
      <c r="Q19" s="574"/>
      <c r="R19" s="574"/>
      <c r="S19" s="574"/>
      <c r="T19" s="575"/>
      <c r="U19" s="566"/>
      <c r="V19" s="566"/>
      <c r="W19" s="567"/>
      <c r="X19" s="566"/>
      <c r="Y19" s="566"/>
      <c r="Z19" s="568"/>
      <c r="AA19" s="116" t="n">
        <v>1786.97</v>
      </c>
      <c r="AB19" s="116" t="n">
        <v>432.27</v>
      </c>
      <c r="AC19" s="534"/>
      <c r="AD19" s="570"/>
      <c r="AE19" s="534"/>
      <c r="AF19" s="534"/>
      <c r="AG19" s="534"/>
      <c r="AH19" s="534"/>
      <c r="AI19" s="534"/>
      <c r="AJ19" s="534"/>
      <c r="AK19" s="534"/>
      <c r="AL19" s="534"/>
      <c r="AM19" s="534"/>
      <c r="AN19" s="534"/>
      <c r="AO19" s="534"/>
      <c r="AP19" s="534"/>
      <c r="AQ19" s="534"/>
      <c r="AR19" s="534"/>
      <c r="AS19" s="534"/>
      <c r="AT19" s="534"/>
      <c r="AU19" s="534"/>
    </row>
    <row r="20" s="144" customFormat="true" ht="23.25" hidden="false" customHeight="true" outlineLevel="0" collapsed="false">
      <c r="A20" s="573" t="s">
        <v>624</v>
      </c>
      <c r="B20" s="542" t="s">
        <v>625</v>
      </c>
      <c r="C20" s="562" t="s">
        <v>626</v>
      </c>
      <c r="D20" s="562"/>
      <c r="E20" s="562"/>
      <c r="F20" s="562"/>
      <c r="G20" s="562"/>
      <c r="H20" s="562"/>
      <c r="I20" s="562"/>
      <c r="J20" s="543" t="n">
        <v>4.51</v>
      </c>
      <c r="K20" s="542" t="s">
        <v>91</v>
      </c>
      <c r="L20" s="574"/>
      <c r="M20" s="574"/>
      <c r="N20" s="574"/>
      <c r="O20" s="574"/>
      <c r="P20" s="574"/>
      <c r="Q20" s="574"/>
      <c r="R20" s="574"/>
      <c r="S20" s="574"/>
      <c r="T20" s="575"/>
      <c r="U20" s="566"/>
      <c r="V20" s="566"/>
      <c r="W20" s="567"/>
      <c r="X20" s="566"/>
      <c r="Y20" s="566"/>
      <c r="Z20" s="568"/>
      <c r="AA20" s="116" t="n">
        <v>51920.8</v>
      </c>
      <c r="AB20" s="116" t="n">
        <v>16832.72</v>
      </c>
      <c r="AC20" s="576"/>
      <c r="AD20" s="570"/>
      <c r="AE20" s="576"/>
      <c r="AF20" s="576"/>
      <c r="AG20" s="576"/>
      <c r="AH20" s="576"/>
      <c r="AI20" s="576"/>
      <c r="AJ20" s="576"/>
      <c r="AK20" s="576"/>
      <c r="AL20" s="576"/>
      <c r="AM20" s="576"/>
      <c r="AN20" s="576"/>
      <c r="AO20" s="576"/>
      <c r="AP20" s="576"/>
      <c r="AQ20" s="576"/>
      <c r="AR20" s="576"/>
      <c r="AS20" s="576"/>
      <c r="AT20" s="576"/>
      <c r="AU20" s="576"/>
    </row>
    <row r="21" s="23" customFormat="true" ht="24.75" hidden="false" customHeight="true" outlineLevel="0" collapsed="false">
      <c r="A21" s="573" t="s">
        <v>627</v>
      </c>
      <c r="B21" s="542" t="s">
        <v>628</v>
      </c>
      <c r="C21" s="562" t="s">
        <v>617</v>
      </c>
      <c r="D21" s="562"/>
      <c r="E21" s="562"/>
      <c r="F21" s="562"/>
      <c r="G21" s="562"/>
      <c r="H21" s="562"/>
      <c r="I21" s="562"/>
      <c r="J21" s="543" t="n">
        <v>135.3</v>
      </c>
      <c r="K21" s="577" t="s">
        <v>618</v>
      </c>
      <c r="L21" s="578"/>
      <c r="M21" s="578"/>
      <c r="N21" s="578"/>
      <c r="O21" s="578"/>
      <c r="P21" s="578"/>
      <c r="Q21" s="578"/>
      <c r="R21" s="578"/>
      <c r="S21" s="578"/>
      <c r="T21" s="579"/>
      <c r="U21" s="566"/>
      <c r="V21" s="566"/>
      <c r="W21" s="567"/>
      <c r="X21" s="566"/>
      <c r="Y21" s="566"/>
      <c r="Z21" s="568"/>
      <c r="AA21" s="116" t="n">
        <v>19144.99</v>
      </c>
      <c r="AB21" s="116" t="n">
        <v>0</v>
      </c>
      <c r="AC21" s="534"/>
      <c r="AD21" s="570"/>
      <c r="AE21" s="534"/>
      <c r="AF21" s="534"/>
      <c r="AG21" s="534"/>
      <c r="AH21" s="534"/>
      <c r="AI21" s="534"/>
      <c r="AJ21" s="534"/>
      <c r="AK21" s="534"/>
      <c r="AL21" s="534"/>
      <c r="AM21" s="534"/>
      <c r="AN21" s="534"/>
      <c r="AO21" s="534"/>
      <c r="AP21" s="534"/>
      <c r="AQ21" s="534"/>
      <c r="AR21" s="534"/>
      <c r="AS21" s="534"/>
      <c r="AT21" s="534"/>
      <c r="AU21" s="534"/>
    </row>
    <row r="22" s="23" customFormat="true" ht="38.8" hidden="false" customHeight="true" outlineLevel="0" collapsed="false">
      <c r="A22" s="573" t="s">
        <v>629</v>
      </c>
      <c r="B22" s="542" t="s">
        <v>630</v>
      </c>
      <c r="C22" s="562" t="s">
        <v>631</v>
      </c>
      <c r="D22" s="562"/>
      <c r="E22" s="562"/>
      <c r="F22" s="562"/>
      <c r="G22" s="562"/>
      <c r="H22" s="562"/>
      <c r="I22" s="562"/>
      <c r="J22" s="543" t="n">
        <v>3.61</v>
      </c>
      <c r="K22" s="577" t="s">
        <v>91</v>
      </c>
      <c r="L22" s="578"/>
      <c r="M22" s="578"/>
      <c r="N22" s="578"/>
      <c r="O22" s="578"/>
      <c r="P22" s="578"/>
      <c r="Q22" s="578"/>
      <c r="R22" s="578"/>
      <c r="S22" s="578"/>
      <c r="T22" s="579"/>
      <c r="U22" s="566"/>
      <c r="V22" s="566"/>
      <c r="W22" s="567"/>
      <c r="X22" s="566"/>
      <c r="Y22" s="566"/>
      <c r="Z22" s="568"/>
      <c r="AA22" s="116" t="n">
        <v>928</v>
      </c>
      <c r="AB22" s="116" t="n">
        <v>0</v>
      </c>
      <c r="AC22" s="534"/>
      <c r="AD22" s="570"/>
      <c r="AE22" s="534"/>
      <c r="AF22" s="534"/>
      <c r="AG22" s="534"/>
      <c r="AH22" s="534"/>
      <c r="AI22" s="534"/>
      <c r="AJ22" s="534"/>
      <c r="AK22" s="534"/>
      <c r="AL22" s="534"/>
      <c r="AM22" s="534"/>
      <c r="AN22" s="534"/>
      <c r="AO22" s="534"/>
      <c r="AP22" s="534"/>
      <c r="AQ22" s="534"/>
      <c r="AR22" s="534"/>
      <c r="AS22" s="534"/>
      <c r="AT22" s="534"/>
      <c r="AU22" s="534"/>
    </row>
    <row r="23" s="23" customFormat="true" ht="20.25" hidden="false" customHeight="true" outlineLevel="0" collapsed="false">
      <c r="A23" s="573" t="s">
        <v>632</v>
      </c>
      <c r="B23" s="561" t="s">
        <v>633</v>
      </c>
      <c r="C23" s="562" t="s">
        <v>634</v>
      </c>
      <c r="D23" s="562"/>
      <c r="E23" s="562"/>
      <c r="F23" s="562"/>
      <c r="G23" s="562"/>
      <c r="H23" s="562"/>
      <c r="I23" s="562"/>
      <c r="J23" s="543" t="n">
        <v>41</v>
      </c>
      <c r="K23" s="577" t="s">
        <v>159</v>
      </c>
      <c r="L23" s="578"/>
      <c r="M23" s="578"/>
      <c r="N23" s="578"/>
      <c r="O23" s="578"/>
      <c r="P23" s="578"/>
      <c r="Q23" s="578"/>
      <c r="R23" s="578"/>
      <c r="S23" s="578"/>
      <c r="T23" s="579"/>
      <c r="U23" s="566"/>
      <c r="V23" s="566"/>
      <c r="W23" s="567"/>
      <c r="X23" s="566"/>
      <c r="Y23" s="566"/>
      <c r="Z23" s="568"/>
      <c r="AA23" s="116" t="n">
        <v>928</v>
      </c>
      <c r="AB23" s="116" t="n">
        <v>0</v>
      </c>
      <c r="AC23" s="534"/>
      <c r="AD23" s="570"/>
      <c r="AE23" s="534"/>
      <c r="AF23" s="534"/>
      <c r="AG23" s="534"/>
      <c r="AH23" s="534"/>
      <c r="AI23" s="534"/>
      <c r="AJ23" s="534"/>
      <c r="AK23" s="534"/>
      <c r="AL23" s="534"/>
      <c r="AM23" s="534"/>
      <c r="AN23" s="534"/>
      <c r="AO23" s="534"/>
      <c r="AP23" s="534"/>
      <c r="AQ23" s="534"/>
      <c r="AR23" s="534"/>
      <c r="AS23" s="534"/>
      <c r="AT23" s="534"/>
      <c r="AU23" s="534"/>
    </row>
    <row r="24" s="166" customFormat="true" ht="14.65" hidden="false" customHeight="false" outlineLevel="0" collapsed="false">
      <c r="A24" s="580" t="s">
        <v>635</v>
      </c>
      <c r="B24" s="580"/>
      <c r="C24" s="580"/>
      <c r="D24" s="580"/>
      <c r="E24" s="580"/>
      <c r="F24" s="580"/>
      <c r="G24" s="580"/>
      <c r="H24" s="580"/>
      <c r="I24" s="580"/>
      <c r="J24" s="580"/>
      <c r="K24" s="580"/>
      <c r="L24" s="580"/>
      <c r="M24" s="580"/>
      <c r="N24" s="580"/>
      <c r="O24" s="580"/>
      <c r="P24" s="580"/>
      <c r="Q24" s="580"/>
      <c r="R24" s="580"/>
      <c r="S24" s="580"/>
      <c r="T24" s="580"/>
      <c r="U24" s="580"/>
      <c r="V24" s="580"/>
      <c r="W24" s="580"/>
      <c r="X24" s="580"/>
      <c r="Y24" s="580"/>
      <c r="Z24" s="558"/>
      <c r="AA24" s="116"/>
      <c r="AB24" s="116"/>
      <c r="AC24" s="576"/>
      <c r="AD24" s="570"/>
      <c r="AE24" s="581"/>
      <c r="AF24" s="581"/>
      <c r="AG24" s="581"/>
      <c r="AH24" s="581"/>
      <c r="AI24" s="581"/>
      <c r="AJ24" s="581"/>
      <c r="AK24" s="581"/>
      <c r="AL24" s="581"/>
      <c r="AM24" s="581"/>
      <c r="AN24" s="581"/>
      <c r="AO24" s="581"/>
      <c r="AP24" s="581"/>
      <c r="AQ24" s="581"/>
      <c r="AR24" s="581"/>
      <c r="AS24" s="581"/>
      <c r="AT24" s="581"/>
      <c r="AU24" s="581"/>
    </row>
    <row r="25" s="166" customFormat="true" ht="14.65" hidden="false" customHeight="false" outlineLevel="0" collapsed="false">
      <c r="A25" s="582"/>
      <c r="B25" s="582"/>
      <c r="C25" s="582"/>
      <c r="D25" s="582"/>
      <c r="E25" s="582"/>
      <c r="F25" s="582"/>
      <c r="G25" s="582"/>
      <c r="H25" s="582"/>
      <c r="I25" s="582"/>
      <c r="J25" s="583"/>
      <c r="K25" s="584"/>
      <c r="L25" s="584"/>
      <c r="M25" s="584"/>
      <c r="N25" s="584"/>
      <c r="O25" s="584"/>
      <c r="P25" s="584"/>
      <c r="Q25" s="584"/>
      <c r="R25" s="584"/>
      <c r="S25" s="584"/>
      <c r="T25" s="584"/>
      <c r="U25" s="585"/>
      <c r="V25" s="586"/>
      <c r="W25" s="586"/>
      <c r="X25" s="585"/>
      <c r="Y25" s="586"/>
      <c r="Z25" s="586"/>
      <c r="AA25" s="116"/>
      <c r="AB25" s="116"/>
      <c r="AC25" s="581"/>
      <c r="AD25" s="570"/>
      <c r="AE25" s="581"/>
      <c r="AF25" s="581"/>
      <c r="AG25" s="581"/>
      <c r="AH25" s="581"/>
      <c r="AI25" s="581"/>
      <c r="AJ25" s="581"/>
      <c r="AK25" s="581"/>
      <c r="AL25" s="581"/>
      <c r="AM25" s="581"/>
      <c r="AN25" s="581"/>
      <c r="AO25" s="581"/>
      <c r="AP25" s="581"/>
      <c r="AQ25" s="581"/>
      <c r="AR25" s="581"/>
      <c r="AS25" s="581"/>
      <c r="AT25" s="581"/>
      <c r="AU25" s="581"/>
    </row>
    <row r="26" customFormat="false" ht="10.7" hidden="false" customHeight="true" outlineLevel="0" collapsed="false">
      <c r="A26" s="587"/>
      <c r="B26" s="588"/>
      <c r="C26" s="589"/>
      <c r="D26" s="589"/>
      <c r="E26" s="589"/>
      <c r="F26" s="589"/>
      <c r="G26" s="589"/>
      <c r="H26" s="589"/>
      <c r="I26" s="589"/>
      <c r="J26" s="590"/>
      <c r="K26" s="591"/>
      <c r="L26" s="592"/>
      <c r="M26" s="592"/>
      <c r="N26" s="592"/>
      <c r="O26" s="592"/>
      <c r="P26" s="592"/>
      <c r="Q26" s="592"/>
      <c r="R26" s="592"/>
      <c r="S26" s="592"/>
      <c r="T26" s="592"/>
      <c r="U26" s="585"/>
      <c r="V26" s="585"/>
      <c r="W26" s="585"/>
      <c r="X26" s="585"/>
      <c r="Y26" s="585"/>
      <c r="Z26" s="116"/>
      <c r="AA26" s="116"/>
      <c r="AB26" s="116"/>
      <c r="AC26" s="534"/>
      <c r="AD26" s="570"/>
      <c r="AE26" s="534"/>
      <c r="AF26" s="534"/>
      <c r="AG26" s="534"/>
      <c r="AH26" s="534"/>
      <c r="AI26" s="534"/>
      <c r="AJ26" s="534"/>
      <c r="AK26" s="534"/>
      <c r="AL26" s="534"/>
      <c r="AM26" s="534"/>
      <c r="AN26" s="534"/>
      <c r="AO26" s="534"/>
      <c r="AP26" s="534"/>
      <c r="AQ26" s="534"/>
      <c r="AR26" s="534"/>
      <c r="AS26" s="534"/>
      <c r="AT26" s="534"/>
      <c r="AU26" s="534"/>
    </row>
    <row r="27" customFormat="false" ht="10.7" hidden="false" customHeight="true" outlineLevel="0" collapsed="false">
      <c r="A27" s="587"/>
      <c r="B27" s="588"/>
      <c r="C27" s="589"/>
      <c r="D27" s="589"/>
      <c r="E27" s="589"/>
      <c r="F27" s="589"/>
      <c r="G27" s="589"/>
      <c r="H27" s="589"/>
      <c r="I27" s="589"/>
      <c r="J27" s="590"/>
      <c r="K27" s="591"/>
      <c r="L27" s="592"/>
      <c r="M27" s="592"/>
      <c r="N27" s="592"/>
      <c r="O27" s="592"/>
      <c r="P27" s="592"/>
      <c r="Q27" s="592"/>
      <c r="R27" s="592"/>
      <c r="S27" s="592"/>
      <c r="T27" s="592"/>
      <c r="U27" s="585"/>
      <c r="V27" s="585"/>
      <c r="W27" s="585"/>
      <c r="X27" s="585"/>
      <c r="Y27" s="585"/>
      <c r="Z27" s="116"/>
      <c r="AA27" s="116"/>
      <c r="AB27" s="116"/>
      <c r="AC27" s="534"/>
      <c r="AD27" s="570"/>
      <c r="AE27" s="534"/>
      <c r="AF27" s="534"/>
      <c r="AG27" s="534"/>
      <c r="AH27" s="534"/>
      <c r="AI27" s="534"/>
      <c r="AJ27" s="534"/>
      <c r="AK27" s="534"/>
      <c r="AL27" s="534"/>
      <c r="AM27" s="534"/>
      <c r="AN27" s="534"/>
      <c r="AO27" s="534"/>
      <c r="AP27" s="534"/>
      <c r="AQ27" s="534"/>
      <c r="AR27" s="534"/>
      <c r="AS27" s="534"/>
      <c r="AT27" s="534"/>
      <c r="AU27" s="534"/>
    </row>
    <row r="28" customFormat="false" ht="10.7" hidden="false" customHeight="true" outlineLevel="0" collapsed="false">
      <c r="A28" s="0"/>
      <c r="B28" s="588"/>
      <c r="C28" s="589"/>
      <c r="D28" s="593"/>
      <c r="E28" s="593"/>
      <c r="F28" s="593"/>
      <c r="G28" s="593"/>
      <c r="H28" s="593"/>
      <c r="I28" s="593"/>
      <c r="J28" s="590"/>
      <c r="K28" s="591"/>
      <c r="L28" s="592"/>
      <c r="M28" s="592"/>
      <c r="N28" s="592"/>
      <c r="O28" s="592"/>
      <c r="P28" s="592"/>
      <c r="Q28" s="592"/>
      <c r="R28" s="592"/>
      <c r="S28" s="592"/>
      <c r="T28" s="592"/>
      <c r="U28" s="585"/>
      <c r="V28" s="585"/>
      <c r="W28" s="585"/>
      <c r="X28" s="585"/>
      <c r="Y28" s="585"/>
      <c r="Z28" s="116"/>
      <c r="AA28" s="116"/>
      <c r="AB28" s="116"/>
      <c r="AC28" s="534"/>
      <c r="AD28" s="570"/>
      <c r="AE28" s="534"/>
      <c r="AF28" s="534"/>
      <c r="AG28" s="534"/>
      <c r="AH28" s="534"/>
      <c r="AI28" s="534"/>
      <c r="AJ28" s="534"/>
      <c r="AK28" s="534"/>
      <c r="AL28" s="534"/>
      <c r="AM28" s="534"/>
      <c r="AN28" s="534"/>
      <c r="AO28" s="534"/>
      <c r="AP28" s="534"/>
      <c r="AQ28" s="534"/>
      <c r="AR28" s="534"/>
      <c r="AS28" s="534"/>
      <c r="AT28" s="534"/>
      <c r="AU28" s="534"/>
    </row>
    <row r="29" customFormat="false" ht="10.7" hidden="false" customHeight="true" outlineLevel="0" collapsed="false">
      <c r="A29" s="594"/>
      <c r="B29" s="594"/>
      <c r="C29" s="594"/>
      <c r="D29" s="595" t="s">
        <v>636</v>
      </c>
      <c r="E29" s="595"/>
      <c r="F29" s="595"/>
      <c r="G29" s="595"/>
      <c r="H29" s="595"/>
      <c r="I29" s="595"/>
      <c r="J29" s="590"/>
      <c r="K29" s="591"/>
      <c r="L29" s="592"/>
      <c r="M29" s="592"/>
      <c r="N29" s="592"/>
      <c r="O29" s="592"/>
      <c r="P29" s="592"/>
      <c r="Q29" s="592"/>
      <c r="R29" s="592"/>
      <c r="S29" s="592"/>
      <c r="T29" s="592"/>
      <c r="U29" s="585"/>
      <c r="V29" s="585"/>
      <c r="W29" s="585"/>
      <c r="X29" s="585"/>
      <c r="Y29" s="585"/>
      <c r="Z29" s="116"/>
      <c r="AA29" s="116"/>
      <c r="AB29" s="116"/>
      <c r="AC29" s="534"/>
      <c r="AD29" s="570"/>
      <c r="AE29" s="534"/>
      <c r="AF29" s="534"/>
      <c r="AG29" s="534"/>
      <c r="AH29" s="534"/>
      <c r="AI29" s="534"/>
      <c r="AJ29" s="534"/>
      <c r="AK29" s="534"/>
      <c r="AL29" s="534"/>
      <c r="AM29" s="534"/>
      <c r="AN29" s="534"/>
      <c r="AO29" s="534"/>
      <c r="AP29" s="534"/>
      <c r="AQ29" s="534"/>
      <c r="AR29" s="534"/>
      <c r="AS29" s="534"/>
      <c r="AT29" s="534"/>
      <c r="AU29" s="534"/>
    </row>
    <row r="30" customFormat="false" ht="10.7" hidden="false" customHeight="true" outlineLevel="0" collapsed="false">
      <c r="A30" s="596"/>
      <c r="B30" s="596"/>
      <c r="C30" s="596"/>
      <c r="D30" s="597" t="s">
        <v>637</v>
      </c>
      <c r="E30" s="597"/>
      <c r="F30" s="597"/>
      <c r="G30" s="597"/>
      <c r="H30" s="597"/>
      <c r="I30" s="597"/>
      <c r="J30" s="590"/>
      <c r="K30" s="591"/>
      <c r="L30" s="592"/>
      <c r="M30" s="592"/>
      <c r="N30" s="592"/>
      <c r="O30" s="592"/>
      <c r="P30" s="592"/>
      <c r="Q30" s="592"/>
      <c r="R30" s="592"/>
      <c r="S30" s="592"/>
      <c r="T30" s="592"/>
      <c r="U30" s="585"/>
      <c r="V30" s="585"/>
      <c r="W30" s="585"/>
      <c r="X30" s="585"/>
      <c r="Y30" s="585"/>
      <c r="Z30" s="116"/>
      <c r="AA30" s="116"/>
      <c r="AB30" s="116"/>
      <c r="AC30" s="534"/>
      <c r="AD30" s="570"/>
      <c r="AE30" s="534"/>
      <c r="AF30" s="534"/>
      <c r="AG30" s="534"/>
      <c r="AH30" s="534"/>
      <c r="AI30" s="534"/>
      <c r="AJ30" s="534"/>
      <c r="AK30" s="534"/>
      <c r="AL30" s="534"/>
      <c r="AM30" s="534"/>
      <c r="AN30" s="534"/>
      <c r="AO30" s="534"/>
      <c r="AP30" s="534"/>
      <c r="AQ30" s="534"/>
      <c r="AR30" s="534"/>
      <c r="AS30" s="534"/>
      <c r="AT30" s="534"/>
      <c r="AU30" s="534"/>
    </row>
    <row r="31" customFormat="false" ht="10.7" hidden="false" customHeight="true" outlineLevel="0" collapsed="false">
      <c r="A31" s="596"/>
      <c r="B31" s="596"/>
      <c r="C31" s="596"/>
      <c r="D31" s="597" t="s">
        <v>638</v>
      </c>
      <c r="E31" s="597"/>
      <c r="F31" s="597"/>
      <c r="G31" s="597"/>
      <c r="H31" s="597"/>
      <c r="I31" s="597"/>
      <c r="J31" s="590"/>
      <c r="K31" s="591"/>
      <c r="L31" s="592"/>
      <c r="M31" s="592"/>
      <c r="N31" s="592"/>
      <c r="O31" s="592"/>
      <c r="P31" s="592"/>
      <c r="Q31" s="592"/>
      <c r="R31" s="592"/>
      <c r="S31" s="592"/>
      <c r="T31" s="592"/>
      <c r="U31" s="585"/>
      <c r="V31" s="585"/>
      <c r="W31" s="585"/>
      <c r="X31" s="585"/>
      <c r="Y31" s="585"/>
      <c r="Z31" s="116"/>
      <c r="AA31" s="116"/>
      <c r="AB31" s="116"/>
      <c r="AC31" s="534"/>
      <c r="AD31" s="570"/>
      <c r="AE31" s="534"/>
      <c r="AF31" s="534"/>
      <c r="AG31" s="534"/>
      <c r="AH31" s="534"/>
      <c r="AI31" s="534"/>
      <c r="AJ31" s="534"/>
      <c r="AK31" s="534"/>
      <c r="AL31" s="534"/>
      <c r="AM31" s="534"/>
      <c r="AN31" s="534"/>
      <c r="AO31" s="534"/>
      <c r="AP31" s="534"/>
      <c r="AQ31" s="534"/>
      <c r="AR31" s="534"/>
      <c r="AS31" s="534"/>
      <c r="AT31" s="534"/>
      <c r="AU31" s="534"/>
    </row>
    <row r="32" customFormat="false" ht="10.7" hidden="false" customHeight="true" outlineLevel="0" collapsed="false">
      <c r="A32" s="587"/>
      <c r="B32" s="588"/>
      <c r="C32" s="589"/>
      <c r="D32" s="589"/>
      <c r="E32" s="598"/>
      <c r="F32" s="589"/>
      <c r="G32" s="589"/>
      <c r="H32" s="589"/>
      <c r="I32" s="589"/>
      <c r="J32" s="590"/>
      <c r="K32" s="591"/>
      <c r="L32" s="592"/>
      <c r="M32" s="592"/>
      <c r="N32" s="592"/>
      <c r="O32" s="592"/>
      <c r="P32" s="592"/>
      <c r="Q32" s="592"/>
      <c r="R32" s="592"/>
      <c r="S32" s="592"/>
      <c r="T32" s="592"/>
      <c r="U32" s="585"/>
      <c r="V32" s="585"/>
      <c r="W32" s="585"/>
      <c r="X32" s="585"/>
      <c r="Y32" s="585"/>
      <c r="Z32" s="116"/>
      <c r="AA32" s="116"/>
      <c r="AB32" s="116"/>
      <c r="AC32" s="534"/>
      <c r="AD32" s="570"/>
      <c r="AE32" s="534"/>
      <c r="AF32" s="534"/>
      <c r="AG32" s="534"/>
      <c r="AH32" s="534"/>
      <c r="AI32" s="534"/>
      <c r="AJ32" s="534"/>
      <c r="AK32" s="534"/>
      <c r="AL32" s="534"/>
      <c r="AM32" s="534"/>
      <c r="AN32" s="534"/>
      <c r="AO32" s="534"/>
      <c r="AP32" s="534"/>
      <c r="AQ32" s="534"/>
      <c r="AR32" s="534"/>
      <c r="AS32" s="534"/>
      <c r="AT32" s="534"/>
      <c r="AU32" s="534"/>
    </row>
    <row r="33" customFormat="false" ht="10.7" hidden="false" customHeight="true" outlineLevel="0" collapsed="false">
      <c r="A33" s="587"/>
      <c r="B33" s="588"/>
      <c r="C33" s="589"/>
      <c r="D33" s="589"/>
      <c r="E33" s="589"/>
      <c r="F33" s="589"/>
      <c r="G33" s="589"/>
      <c r="H33" s="589"/>
      <c r="I33" s="589"/>
      <c r="J33" s="590"/>
      <c r="K33" s="591"/>
      <c r="L33" s="592"/>
      <c r="M33" s="592"/>
      <c r="N33" s="592"/>
      <c r="O33" s="592"/>
      <c r="P33" s="592"/>
      <c r="Q33" s="592"/>
      <c r="R33" s="592"/>
      <c r="S33" s="592"/>
      <c r="T33" s="592"/>
      <c r="U33" s="585"/>
      <c r="V33" s="585"/>
      <c r="W33" s="585"/>
      <c r="X33" s="585"/>
      <c r="Y33" s="585"/>
      <c r="Z33" s="116"/>
      <c r="AA33" s="116"/>
      <c r="AB33" s="116"/>
      <c r="AC33" s="534"/>
      <c r="AD33" s="570"/>
      <c r="AE33" s="534"/>
      <c r="AF33" s="534"/>
      <c r="AG33" s="534"/>
      <c r="AH33" s="534"/>
      <c r="AI33" s="534"/>
      <c r="AJ33" s="534"/>
      <c r="AK33" s="534"/>
      <c r="AL33" s="534"/>
      <c r="AM33" s="534"/>
      <c r="AN33" s="534"/>
      <c r="AO33" s="534"/>
      <c r="AP33" s="534"/>
      <c r="AQ33" s="534"/>
      <c r="AR33" s="534"/>
      <c r="AS33" s="534"/>
      <c r="AT33" s="534"/>
      <c r="AU33" s="534"/>
    </row>
    <row r="34" customFormat="false" ht="10.7" hidden="false" customHeight="true" outlineLevel="0" collapsed="false">
      <c r="A34" s="587"/>
      <c r="B34" s="588"/>
      <c r="C34" s="589"/>
      <c r="D34" s="589"/>
      <c r="E34" s="589"/>
      <c r="F34" s="589"/>
      <c r="G34" s="589"/>
      <c r="H34" s="589"/>
      <c r="I34" s="589"/>
      <c r="J34" s="590"/>
      <c r="K34" s="591"/>
      <c r="L34" s="592"/>
      <c r="M34" s="592"/>
      <c r="N34" s="592"/>
      <c r="O34" s="592"/>
      <c r="P34" s="592"/>
      <c r="Q34" s="592"/>
      <c r="R34" s="592"/>
      <c r="S34" s="592"/>
      <c r="T34" s="592"/>
      <c r="U34" s="585"/>
      <c r="V34" s="585"/>
      <c r="W34" s="585"/>
      <c r="X34" s="585"/>
      <c r="Y34" s="585"/>
      <c r="Z34" s="116"/>
      <c r="AA34" s="116"/>
      <c r="AB34" s="116"/>
      <c r="AC34" s="534"/>
      <c r="AD34" s="570"/>
      <c r="AE34" s="534"/>
      <c r="AF34" s="534"/>
      <c r="AG34" s="534"/>
      <c r="AH34" s="534"/>
      <c r="AI34" s="534"/>
      <c r="AJ34" s="534"/>
      <c r="AK34" s="534"/>
      <c r="AL34" s="534"/>
      <c r="AM34" s="534"/>
      <c r="AN34" s="534"/>
      <c r="AO34" s="534"/>
      <c r="AP34" s="534"/>
      <c r="AQ34" s="534"/>
      <c r="AR34" s="534"/>
      <c r="AS34" s="534"/>
      <c r="AT34" s="534"/>
      <c r="AU34" s="534"/>
    </row>
    <row r="35" customFormat="false" ht="10.7" hidden="false" customHeight="true" outlineLevel="0" collapsed="false">
      <c r="A35" s="587"/>
      <c r="B35" s="588"/>
      <c r="C35" s="589"/>
      <c r="D35" s="589"/>
      <c r="E35" s="589"/>
      <c r="F35" s="589"/>
      <c r="G35" s="589"/>
      <c r="H35" s="589"/>
      <c r="I35" s="589"/>
      <c r="J35" s="590"/>
      <c r="K35" s="591"/>
      <c r="L35" s="592"/>
      <c r="M35" s="592"/>
      <c r="N35" s="592"/>
      <c r="O35" s="592"/>
      <c r="P35" s="592"/>
      <c r="Q35" s="592"/>
      <c r="R35" s="592"/>
      <c r="S35" s="592"/>
      <c r="T35" s="592"/>
      <c r="U35" s="585"/>
      <c r="V35" s="585"/>
      <c r="W35" s="585"/>
      <c r="X35" s="585"/>
      <c r="Y35" s="585"/>
      <c r="Z35" s="116"/>
      <c r="AA35" s="116"/>
      <c r="AB35" s="116"/>
      <c r="AC35" s="534"/>
      <c r="AD35" s="570"/>
      <c r="AE35" s="534"/>
      <c r="AF35" s="534"/>
      <c r="AG35" s="534"/>
      <c r="AH35" s="534"/>
      <c r="AI35" s="534"/>
      <c r="AJ35" s="534"/>
      <c r="AK35" s="534"/>
      <c r="AL35" s="534"/>
      <c r="AM35" s="534"/>
      <c r="AN35" s="534"/>
      <c r="AO35" s="534"/>
      <c r="AP35" s="534"/>
      <c r="AQ35" s="534"/>
      <c r="AR35" s="534"/>
      <c r="AS35" s="534"/>
      <c r="AT35" s="534"/>
      <c r="AU35" s="534"/>
    </row>
    <row r="36" customFormat="false" ht="10.7" hidden="false" customHeight="true" outlineLevel="0" collapsed="false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54"/>
      <c r="AB36" s="54"/>
      <c r="AC36" s="534"/>
      <c r="AD36" s="570"/>
      <c r="AE36" s="534"/>
      <c r="AF36" s="534"/>
      <c r="AG36" s="534"/>
      <c r="AH36" s="534"/>
      <c r="AI36" s="534"/>
      <c r="AJ36" s="534"/>
      <c r="AK36" s="534"/>
      <c r="AL36" s="534"/>
      <c r="AM36" s="534"/>
      <c r="AN36" s="534"/>
      <c r="AO36" s="534"/>
      <c r="AP36" s="534"/>
      <c r="AQ36" s="534"/>
      <c r="AR36" s="534"/>
      <c r="AS36" s="534"/>
      <c r="AT36" s="534"/>
      <c r="AU36" s="534"/>
    </row>
    <row r="37" customFormat="false" ht="14.65" hidden="false" customHeight="false" outlineLevel="0" collapsed="false">
      <c r="K37" s="599"/>
      <c r="L37" s="600"/>
      <c r="M37" s="600"/>
      <c r="N37" s="600"/>
      <c r="O37" s="600"/>
      <c r="P37" s="600"/>
      <c r="Q37" s="23"/>
      <c r="R37" s="23"/>
      <c r="S37" s="23"/>
      <c r="T37" s="23"/>
      <c r="AC37" s="534"/>
      <c r="AD37" s="534"/>
      <c r="AE37" s="534"/>
      <c r="AF37" s="534"/>
      <c r="AG37" s="534"/>
      <c r="AH37" s="534"/>
      <c r="AI37" s="534"/>
      <c r="AJ37" s="534"/>
      <c r="AK37" s="534"/>
      <c r="AL37" s="534"/>
      <c r="AM37" s="534"/>
      <c r="AN37" s="534"/>
      <c r="AO37" s="534"/>
      <c r="AP37" s="534"/>
      <c r="AQ37" s="534"/>
      <c r="AR37" s="534"/>
      <c r="AS37" s="534"/>
      <c r="AT37" s="534"/>
      <c r="AU37" s="534"/>
    </row>
    <row r="38" customFormat="false" ht="14.65" hidden="false" customHeight="false" outlineLevel="0" collapsed="false">
      <c r="K38" s="599"/>
      <c r="L38" s="600"/>
      <c r="M38" s="600"/>
      <c r="N38" s="600"/>
      <c r="O38" s="600"/>
      <c r="P38" s="600"/>
      <c r="Q38" s="23"/>
      <c r="R38" s="23"/>
      <c r="S38" s="23"/>
      <c r="T38" s="23"/>
      <c r="AC38" s="534"/>
      <c r="AD38" s="534"/>
      <c r="AE38" s="534"/>
      <c r="AF38" s="534"/>
      <c r="AG38" s="534"/>
      <c r="AH38" s="534"/>
      <c r="AI38" s="534"/>
      <c r="AJ38" s="534"/>
      <c r="AK38" s="534"/>
      <c r="AL38" s="534"/>
      <c r="AM38" s="534"/>
      <c r="AN38" s="534"/>
      <c r="AO38" s="534"/>
      <c r="AP38" s="534"/>
      <c r="AQ38" s="534"/>
      <c r="AR38" s="534"/>
      <c r="AS38" s="534"/>
      <c r="AT38" s="534"/>
      <c r="AU38" s="534"/>
    </row>
    <row r="39" customFormat="false" ht="14.65" hidden="false" customHeight="false" outlineLevel="0" collapsed="false">
      <c r="K39" s="599"/>
      <c r="L39" s="600"/>
      <c r="M39" s="600"/>
      <c r="N39" s="600"/>
      <c r="O39" s="600"/>
      <c r="P39" s="600"/>
      <c r="Q39" s="23"/>
      <c r="R39" s="23"/>
      <c r="S39" s="23"/>
      <c r="T39" s="23"/>
      <c r="AC39" s="534"/>
      <c r="AD39" s="534"/>
      <c r="AE39" s="534"/>
      <c r="AF39" s="534"/>
      <c r="AG39" s="534"/>
      <c r="AH39" s="534"/>
      <c r="AI39" s="534"/>
      <c r="AJ39" s="534"/>
      <c r="AK39" s="534"/>
      <c r="AL39" s="534"/>
      <c r="AM39" s="534"/>
      <c r="AN39" s="534"/>
      <c r="AO39" s="534"/>
      <c r="AP39" s="534"/>
      <c r="AQ39" s="534"/>
      <c r="AR39" s="534"/>
      <c r="AS39" s="534"/>
      <c r="AT39" s="534"/>
      <c r="AU39" s="534"/>
    </row>
    <row r="40" customFormat="false" ht="14.65" hidden="false" customHeight="false" outlineLevel="0" collapsed="false">
      <c r="K40" s="599"/>
      <c r="L40" s="600"/>
      <c r="M40" s="600"/>
      <c r="N40" s="600"/>
      <c r="O40" s="600"/>
      <c r="P40" s="600"/>
      <c r="Q40" s="23"/>
      <c r="R40" s="23"/>
      <c r="S40" s="23"/>
      <c r="T40" s="23"/>
    </row>
    <row r="41" customFormat="false" ht="14.65" hidden="false" customHeight="false" outlineLevel="0" collapsed="false">
      <c r="K41" s="599"/>
      <c r="L41" s="600"/>
      <c r="M41" s="600"/>
      <c r="N41" s="600"/>
      <c r="O41" s="600"/>
      <c r="P41" s="600"/>
      <c r="Q41" s="23"/>
      <c r="R41" s="23"/>
      <c r="S41" s="23"/>
      <c r="T41" s="23"/>
    </row>
    <row r="42" customFormat="false" ht="14.65" hidden="false" customHeight="false" outlineLevel="0" collapsed="false">
      <c r="K42" s="599"/>
      <c r="L42" s="600"/>
      <c r="M42" s="600"/>
      <c r="N42" s="600"/>
      <c r="O42" s="600"/>
      <c r="P42" s="600"/>
      <c r="Q42" s="23"/>
      <c r="R42" s="23"/>
      <c r="S42" s="23"/>
      <c r="T42" s="23"/>
    </row>
    <row r="43" customFormat="false" ht="14.65" hidden="false" customHeight="false" outlineLevel="0" collapsed="false">
      <c r="K43" s="599"/>
      <c r="L43" s="600"/>
      <c r="M43" s="600"/>
      <c r="N43" s="600"/>
      <c r="O43" s="600"/>
      <c r="P43" s="600"/>
      <c r="Q43" s="23"/>
      <c r="R43" s="23"/>
      <c r="S43" s="23"/>
      <c r="T43" s="23"/>
    </row>
    <row r="44" customFormat="false" ht="14.65" hidden="false" customHeight="false" outlineLevel="0" collapsed="false">
      <c r="K44" s="599"/>
      <c r="L44" s="600"/>
      <c r="M44" s="600"/>
      <c r="N44" s="600"/>
      <c r="O44" s="600"/>
      <c r="P44" s="600"/>
      <c r="Q44" s="23"/>
      <c r="R44" s="23"/>
      <c r="S44" s="23"/>
      <c r="T44" s="23"/>
    </row>
    <row r="45" customFormat="false" ht="14.65" hidden="false" customHeight="false" outlineLevel="0" collapsed="false">
      <c r="K45" s="599"/>
      <c r="L45" s="600"/>
      <c r="M45" s="600"/>
      <c r="N45" s="600"/>
      <c r="O45" s="600"/>
      <c r="P45" s="600"/>
      <c r="Q45" s="23"/>
      <c r="R45" s="23"/>
      <c r="S45" s="23"/>
      <c r="T45" s="23"/>
    </row>
    <row r="46" customFormat="false" ht="14.65" hidden="false" customHeight="false" outlineLevel="0" collapsed="false">
      <c r="K46" s="599"/>
      <c r="L46" s="600"/>
      <c r="M46" s="600"/>
      <c r="N46" s="600"/>
      <c r="O46" s="600"/>
      <c r="P46" s="600"/>
      <c r="Q46" s="23"/>
      <c r="R46" s="23"/>
      <c r="S46" s="23"/>
      <c r="T46" s="23"/>
    </row>
    <row r="47" customFormat="false" ht="14.65" hidden="false" customHeight="false" outlineLevel="0" collapsed="false">
      <c r="K47" s="599"/>
      <c r="L47" s="600"/>
      <c r="M47" s="600"/>
      <c r="N47" s="600"/>
      <c r="O47" s="600"/>
      <c r="P47" s="600"/>
      <c r="Q47" s="23"/>
      <c r="R47" s="23"/>
      <c r="S47" s="23"/>
      <c r="T47" s="23"/>
    </row>
    <row r="48" customFormat="false" ht="14.65" hidden="false" customHeight="false" outlineLevel="0" collapsed="false">
      <c r="K48" s="599"/>
      <c r="L48" s="600"/>
      <c r="M48" s="600"/>
      <c r="N48" s="600"/>
      <c r="O48" s="600"/>
      <c r="P48" s="600"/>
      <c r="Q48" s="23"/>
      <c r="R48" s="23"/>
      <c r="S48" s="23"/>
      <c r="T48" s="23"/>
    </row>
    <row r="49" customFormat="false" ht="14.65" hidden="false" customHeight="false" outlineLevel="0" collapsed="false">
      <c r="K49" s="599"/>
      <c r="L49" s="600"/>
      <c r="M49" s="600"/>
      <c r="N49" s="600"/>
      <c r="O49" s="600"/>
      <c r="P49" s="600"/>
      <c r="Q49" s="23"/>
      <c r="R49" s="23"/>
      <c r="S49" s="23"/>
      <c r="T49" s="23"/>
    </row>
    <row r="50" customFormat="false" ht="14.65" hidden="false" customHeight="false" outlineLevel="0" collapsed="false">
      <c r="K50" s="599"/>
      <c r="L50" s="600"/>
      <c r="M50" s="600"/>
      <c r="N50" s="600"/>
      <c r="O50" s="600"/>
      <c r="P50" s="600"/>
      <c r="Q50" s="23"/>
      <c r="R50" s="23"/>
      <c r="S50" s="23"/>
      <c r="T50" s="23"/>
    </row>
    <row r="51" customFormat="false" ht="14.65" hidden="false" customHeight="false" outlineLevel="0" collapsed="false">
      <c r="K51" s="599"/>
      <c r="L51" s="600"/>
      <c r="M51" s="600"/>
      <c r="N51" s="600"/>
      <c r="O51" s="600"/>
      <c r="P51" s="600"/>
      <c r="Q51" s="23"/>
      <c r="R51" s="23"/>
      <c r="S51" s="23"/>
      <c r="T51" s="23"/>
    </row>
    <row r="52" customFormat="false" ht="14.65" hidden="false" customHeight="false" outlineLevel="0" collapsed="false">
      <c r="K52" s="599"/>
      <c r="L52" s="600"/>
      <c r="M52" s="600"/>
      <c r="N52" s="600"/>
      <c r="O52" s="600"/>
      <c r="P52" s="600"/>
      <c r="Q52" s="23"/>
      <c r="R52" s="23"/>
      <c r="S52" s="23"/>
      <c r="T52" s="23"/>
    </row>
    <row r="53" customFormat="false" ht="14.65" hidden="false" customHeight="false" outlineLevel="0" collapsed="false">
      <c r="K53" s="599"/>
      <c r="L53" s="600"/>
      <c r="M53" s="600"/>
      <c r="N53" s="600"/>
      <c r="O53" s="600"/>
      <c r="P53" s="600"/>
      <c r="Q53" s="23"/>
      <c r="R53" s="23"/>
      <c r="S53" s="23"/>
      <c r="T53" s="23"/>
    </row>
    <row r="54" customFormat="false" ht="14.65" hidden="false" customHeight="false" outlineLevel="0" collapsed="false">
      <c r="K54" s="599"/>
      <c r="L54" s="600"/>
      <c r="M54" s="600"/>
      <c r="N54" s="600"/>
      <c r="O54" s="600"/>
      <c r="P54" s="600"/>
      <c r="Q54" s="23"/>
      <c r="R54" s="23"/>
      <c r="S54" s="23"/>
      <c r="T54" s="23"/>
    </row>
    <row r="55" customFormat="false" ht="14.65" hidden="false" customHeight="false" outlineLevel="0" collapsed="false">
      <c r="K55" s="599"/>
      <c r="L55" s="600"/>
      <c r="M55" s="600"/>
      <c r="N55" s="600"/>
      <c r="O55" s="600"/>
      <c r="P55" s="600"/>
      <c r="Q55" s="23"/>
      <c r="R55" s="23"/>
      <c r="S55" s="23"/>
      <c r="T55" s="23"/>
    </row>
    <row r="56" customFormat="false" ht="14.65" hidden="false" customHeight="false" outlineLevel="0" collapsed="false">
      <c r="K56" s="599"/>
      <c r="L56" s="600"/>
      <c r="M56" s="600"/>
      <c r="N56" s="600"/>
      <c r="O56" s="600"/>
      <c r="P56" s="600"/>
      <c r="Q56" s="23"/>
      <c r="R56" s="23"/>
      <c r="S56" s="23"/>
      <c r="T56" s="23"/>
    </row>
    <row r="57" customFormat="false" ht="14.65" hidden="false" customHeight="false" outlineLevel="0" collapsed="false">
      <c r="K57" s="599"/>
      <c r="L57" s="600"/>
      <c r="M57" s="600"/>
      <c r="N57" s="600"/>
      <c r="O57" s="600"/>
      <c r="P57" s="600"/>
      <c r="Q57" s="23"/>
      <c r="R57" s="23"/>
      <c r="S57" s="23"/>
      <c r="T57" s="23"/>
    </row>
    <row r="58" customFormat="false" ht="14.65" hidden="false" customHeight="false" outlineLevel="0" collapsed="false">
      <c r="K58" s="599"/>
      <c r="L58" s="600"/>
      <c r="M58" s="600"/>
      <c r="N58" s="600"/>
      <c r="O58" s="600"/>
      <c r="P58" s="600"/>
      <c r="Q58" s="23"/>
      <c r="R58" s="23"/>
      <c r="S58" s="23"/>
      <c r="T58" s="23"/>
    </row>
    <row r="59" customFormat="false" ht="14.65" hidden="false" customHeight="false" outlineLevel="0" collapsed="false">
      <c r="K59" s="599"/>
      <c r="L59" s="600"/>
      <c r="M59" s="600"/>
      <c r="N59" s="600"/>
      <c r="O59" s="600"/>
      <c r="P59" s="600"/>
      <c r="Q59" s="23"/>
      <c r="R59" s="23"/>
      <c r="S59" s="23"/>
      <c r="T59" s="23"/>
    </row>
    <row r="60" customFormat="false" ht="14.65" hidden="false" customHeight="false" outlineLevel="0" collapsed="false">
      <c r="K60" s="599"/>
      <c r="L60" s="600"/>
      <c r="M60" s="600"/>
      <c r="N60" s="600"/>
      <c r="O60" s="600"/>
      <c r="P60" s="600"/>
      <c r="Q60" s="23"/>
      <c r="R60" s="23"/>
      <c r="S60" s="23"/>
      <c r="T60" s="23"/>
    </row>
    <row r="61" customFormat="false" ht="14.65" hidden="false" customHeight="false" outlineLevel="0" collapsed="false">
      <c r="K61" s="599"/>
      <c r="L61" s="600"/>
      <c r="M61" s="600"/>
      <c r="N61" s="600"/>
      <c r="O61" s="600"/>
      <c r="P61" s="600"/>
      <c r="Q61" s="23"/>
      <c r="R61" s="23"/>
      <c r="S61" s="23"/>
      <c r="T61" s="23"/>
    </row>
    <row r="62" customFormat="false" ht="14.65" hidden="false" customHeight="false" outlineLevel="0" collapsed="false">
      <c r="K62" s="599"/>
      <c r="L62" s="600"/>
      <c r="M62" s="600"/>
      <c r="N62" s="600"/>
      <c r="O62" s="600"/>
      <c r="P62" s="600"/>
      <c r="Q62" s="23"/>
      <c r="R62" s="23"/>
      <c r="S62" s="23"/>
      <c r="T62" s="23"/>
    </row>
    <row r="63" customFormat="false" ht="14.65" hidden="false" customHeight="false" outlineLevel="0" collapsed="false">
      <c r="K63" s="599"/>
      <c r="L63" s="600"/>
      <c r="M63" s="600"/>
      <c r="N63" s="600"/>
      <c r="O63" s="600"/>
      <c r="P63" s="600"/>
      <c r="Q63" s="23"/>
      <c r="R63" s="23"/>
      <c r="S63" s="23"/>
      <c r="T63" s="23"/>
    </row>
    <row r="64" customFormat="false" ht="14.65" hidden="false" customHeight="false" outlineLevel="0" collapsed="false">
      <c r="K64" s="599"/>
      <c r="L64" s="600"/>
      <c r="M64" s="600"/>
      <c r="N64" s="600"/>
      <c r="O64" s="600"/>
      <c r="P64" s="600"/>
      <c r="Q64" s="23"/>
      <c r="R64" s="23"/>
      <c r="S64" s="23"/>
      <c r="T64" s="23"/>
    </row>
    <row r="65" customFormat="false" ht="14.65" hidden="false" customHeight="false" outlineLevel="0" collapsed="false">
      <c r="K65" s="599"/>
      <c r="L65" s="600"/>
      <c r="M65" s="600"/>
      <c r="N65" s="600"/>
      <c r="O65" s="600"/>
      <c r="P65" s="600"/>
      <c r="Q65" s="23"/>
      <c r="R65" s="23"/>
      <c r="S65" s="23"/>
      <c r="T65" s="23"/>
    </row>
    <row r="66" customFormat="false" ht="14.65" hidden="false" customHeight="false" outlineLevel="0" collapsed="false">
      <c r="K66" s="599"/>
      <c r="L66" s="600"/>
      <c r="M66" s="600"/>
      <c r="N66" s="600"/>
      <c r="O66" s="600"/>
      <c r="P66" s="600"/>
      <c r="Q66" s="23"/>
      <c r="R66" s="23"/>
      <c r="S66" s="23"/>
      <c r="T66" s="23"/>
    </row>
    <row r="67" customFormat="false" ht="14.65" hidden="false" customHeight="false" outlineLevel="0" collapsed="false">
      <c r="K67" s="599"/>
      <c r="L67" s="600"/>
      <c r="M67" s="600"/>
      <c r="N67" s="600"/>
      <c r="O67" s="600"/>
      <c r="P67" s="600"/>
      <c r="Q67" s="23"/>
      <c r="R67" s="23"/>
      <c r="S67" s="23"/>
      <c r="T67" s="23"/>
    </row>
    <row r="68" customFormat="false" ht="14.65" hidden="false" customHeight="false" outlineLevel="0" collapsed="false">
      <c r="K68" s="599"/>
      <c r="L68" s="600"/>
      <c r="M68" s="600"/>
      <c r="N68" s="600"/>
      <c r="O68" s="600"/>
      <c r="P68" s="600"/>
      <c r="Q68" s="23"/>
      <c r="R68" s="23"/>
      <c r="S68" s="23"/>
      <c r="T68" s="23"/>
    </row>
    <row r="69" customFormat="false" ht="14.65" hidden="false" customHeight="false" outlineLevel="0" collapsed="false">
      <c r="K69" s="599"/>
      <c r="L69" s="600"/>
      <c r="M69" s="600"/>
      <c r="N69" s="600"/>
      <c r="O69" s="600"/>
      <c r="P69" s="600"/>
      <c r="Q69" s="23"/>
      <c r="R69" s="23"/>
      <c r="S69" s="23"/>
      <c r="T69" s="23"/>
    </row>
    <row r="70" customFormat="false" ht="14.65" hidden="false" customHeight="false" outlineLevel="0" collapsed="false">
      <c r="K70" s="599"/>
      <c r="L70" s="600"/>
      <c r="M70" s="600"/>
      <c r="N70" s="600"/>
      <c r="O70" s="600"/>
      <c r="P70" s="600"/>
      <c r="Q70" s="23"/>
      <c r="R70" s="23"/>
      <c r="S70" s="23"/>
      <c r="T70" s="23"/>
    </row>
    <row r="71" customFormat="false" ht="14.65" hidden="false" customHeight="false" outlineLevel="0" collapsed="false">
      <c r="K71" s="599"/>
      <c r="L71" s="600"/>
      <c r="M71" s="600"/>
      <c r="N71" s="600"/>
      <c r="O71" s="600"/>
      <c r="P71" s="600"/>
      <c r="Q71" s="23"/>
      <c r="R71" s="23"/>
      <c r="S71" s="23"/>
      <c r="T71" s="23"/>
    </row>
    <row r="72" customFormat="false" ht="14.65" hidden="false" customHeight="false" outlineLevel="0" collapsed="false">
      <c r="K72" s="599"/>
      <c r="L72" s="600"/>
      <c r="M72" s="600"/>
      <c r="N72" s="600"/>
      <c r="O72" s="600"/>
      <c r="P72" s="600"/>
      <c r="Q72" s="23"/>
      <c r="R72" s="23"/>
      <c r="S72" s="23"/>
      <c r="T72" s="23"/>
    </row>
    <row r="73" customFormat="false" ht="14.65" hidden="false" customHeight="false" outlineLevel="0" collapsed="false">
      <c r="K73" s="599"/>
      <c r="L73" s="600"/>
      <c r="M73" s="600"/>
      <c r="N73" s="600"/>
      <c r="O73" s="600"/>
      <c r="P73" s="600"/>
      <c r="Q73" s="23"/>
      <c r="R73" s="23"/>
      <c r="S73" s="23"/>
      <c r="T73" s="23"/>
    </row>
    <row r="74" customFormat="false" ht="14.65" hidden="false" customHeight="false" outlineLevel="0" collapsed="false">
      <c r="K74" s="599"/>
      <c r="L74" s="600"/>
      <c r="M74" s="600"/>
      <c r="N74" s="600"/>
      <c r="O74" s="600"/>
      <c r="P74" s="600"/>
      <c r="Q74" s="23"/>
      <c r="R74" s="23"/>
      <c r="S74" s="23"/>
      <c r="T74" s="23"/>
    </row>
    <row r="75" customFormat="false" ht="14.65" hidden="false" customHeight="false" outlineLevel="0" collapsed="false">
      <c r="K75" s="599"/>
      <c r="L75" s="600"/>
      <c r="M75" s="600"/>
      <c r="N75" s="600"/>
      <c r="O75" s="600"/>
      <c r="P75" s="600"/>
      <c r="Q75" s="23"/>
      <c r="R75" s="23"/>
      <c r="S75" s="23"/>
      <c r="T75" s="23"/>
    </row>
    <row r="76" customFormat="false" ht="14.65" hidden="false" customHeight="false" outlineLevel="0" collapsed="false">
      <c r="K76" s="599"/>
      <c r="L76" s="600"/>
      <c r="M76" s="600"/>
      <c r="N76" s="600"/>
      <c r="O76" s="600"/>
      <c r="P76" s="600"/>
      <c r="Q76" s="23"/>
      <c r="R76" s="23"/>
      <c r="S76" s="23"/>
      <c r="T76" s="23"/>
    </row>
    <row r="77" customFormat="false" ht="14.65" hidden="false" customHeight="false" outlineLevel="0" collapsed="false">
      <c r="K77" s="599"/>
      <c r="L77" s="600"/>
      <c r="M77" s="600"/>
      <c r="N77" s="600"/>
      <c r="O77" s="600"/>
      <c r="P77" s="600"/>
      <c r="Q77" s="23"/>
      <c r="R77" s="23"/>
      <c r="S77" s="23"/>
      <c r="T77" s="23"/>
    </row>
    <row r="78" customFormat="false" ht="14.65" hidden="false" customHeight="false" outlineLevel="0" collapsed="false">
      <c r="K78" s="599"/>
      <c r="L78" s="600"/>
      <c r="M78" s="600"/>
      <c r="N78" s="600"/>
      <c r="O78" s="600"/>
      <c r="P78" s="600"/>
      <c r="Q78" s="23"/>
      <c r="R78" s="23"/>
      <c r="S78" s="23"/>
      <c r="T78" s="23"/>
    </row>
    <row r="79" customFormat="false" ht="14.65" hidden="false" customHeight="false" outlineLevel="0" collapsed="false">
      <c r="K79" s="599"/>
      <c r="L79" s="600"/>
      <c r="M79" s="600"/>
      <c r="N79" s="600"/>
      <c r="O79" s="600"/>
      <c r="P79" s="600"/>
      <c r="Q79" s="23"/>
      <c r="R79" s="23"/>
      <c r="S79" s="23"/>
      <c r="T79" s="23"/>
    </row>
    <row r="80" customFormat="false" ht="14.65" hidden="false" customHeight="false" outlineLevel="0" collapsed="false">
      <c r="K80" s="599"/>
      <c r="L80" s="600"/>
      <c r="M80" s="600"/>
      <c r="N80" s="600"/>
      <c r="O80" s="600"/>
      <c r="P80" s="600"/>
      <c r="Q80" s="23"/>
      <c r="R80" s="23"/>
      <c r="S80" s="23"/>
      <c r="T80" s="23"/>
    </row>
    <row r="81" customFormat="false" ht="14.65" hidden="false" customHeight="false" outlineLevel="0" collapsed="false">
      <c r="K81" s="599"/>
      <c r="L81" s="600"/>
      <c r="M81" s="600"/>
      <c r="N81" s="600"/>
      <c r="O81" s="600"/>
      <c r="P81" s="600"/>
      <c r="Q81" s="23"/>
      <c r="R81" s="23"/>
      <c r="S81" s="23"/>
      <c r="T81" s="23"/>
    </row>
    <row r="82" customFormat="false" ht="14.65" hidden="false" customHeight="false" outlineLevel="0" collapsed="false">
      <c r="K82" s="599"/>
      <c r="L82" s="600"/>
      <c r="M82" s="600"/>
      <c r="N82" s="600"/>
      <c r="O82" s="600"/>
      <c r="P82" s="600"/>
      <c r="Q82" s="23"/>
      <c r="R82" s="23"/>
      <c r="S82" s="23"/>
      <c r="T82" s="23"/>
    </row>
    <row r="83" customFormat="false" ht="14.65" hidden="false" customHeight="false" outlineLevel="0" collapsed="false">
      <c r="K83" s="599"/>
      <c r="L83" s="600"/>
      <c r="M83" s="600"/>
      <c r="N83" s="600"/>
      <c r="O83" s="600"/>
      <c r="P83" s="600"/>
      <c r="Q83" s="23"/>
      <c r="R83" s="23"/>
      <c r="S83" s="23"/>
      <c r="T83" s="23"/>
    </row>
    <row r="84" customFormat="false" ht="14.65" hidden="false" customHeight="false" outlineLevel="0" collapsed="false">
      <c r="K84" s="599"/>
      <c r="L84" s="600"/>
      <c r="M84" s="600"/>
      <c r="N84" s="600"/>
      <c r="O84" s="600"/>
      <c r="P84" s="600"/>
      <c r="Q84" s="23"/>
      <c r="R84" s="23"/>
      <c r="S84" s="23"/>
      <c r="T84" s="23"/>
    </row>
    <row r="85" customFormat="false" ht="14.65" hidden="false" customHeight="false" outlineLevel="0" collapsed="false">
      <c r="K85" s="599"/>
      <c r="L85" s="600"/>
      <c r="M85" s="600"/>
      <c r="N85" s="600"/>
      <c r="O85" s="600"/>
      <c r="P85" s="600"/>
      <c r="Q85" s="23"/>
      <c r="R85" s="23"/>
      <c r="S85" s="23"/>
      <c r="T85" s="23"/>
    </row>
    <row r="86" customFormat="false" ht="14.65" hidden="false" customHeight="false" outlineLevel="0" collapsed="false">
      <c r="K86" s="599"/>
      <c r="L86" s="600"/>
      <c r="M86" s="600"/>
      <c r="N86" s="600"/>
      <c r="O86" s="600"/>
      <c r="P86" s="600"/>
      <c r="Q86" s="23"/>
      <c r="R86" s="23"/>
      <c r="S86" s="23"/>
      <c r="T86" s="23"/>
    </row>
    <row r="87" customFormat="false" ht="14.65" hidden="false" customHeight="false" outlineLevel="0" collapsed="false">
      <c r="K87" s="599"/>
      <c r="L87" s="600"/>
      <c r="M87" s="600"/>
      <c r="N87" s="600"/>
      <c r="O87" s="600"/>
      <c r="P87" s="600"/>
      <c r="Q87" s="23"/>
      <c r="R87" s="23"/>
      <c r="S87" s="23"/>
      <c r="T87" s="23"/>
    </row>
    <row r="88" customFormat="false" ht="14.65" hidden="false" customHeight="false" outlineLevel="0" collapsed="false">
      <c r="K88" s="599"/>
      <c r="L88" s="600"/>
      <c r="M88" s="600"/>
      <c r="N88" s="600"/>
      <c r="O88" s="600"/>
      <c r="P88" s="600"/>
      <c r="Q88" s="23"/>
      <c r="R88" s="23"/>
      <c r="S88" s="23"/>
      <c r="T88" s="23"/>
    </row>
    <row r="89" customFormat="false" ht="14.65" hidden="false" customHeight="false" outlineLevel="0" collapsed="false">
      <c r="K89" s="599"/>
      <c r="L89" s="600"/>
      <c r="M89" s="600"/>
      <c r="N89" s="600"/>
      <c r="O89" s="600"/>
      <c r="P89" s="600"/>
      <c r="Q89" s="23"/>
      <c r="R89" s="23"/>
      <c r="S89" s="23"/>
      <c r="T89" s="23"/>
    </row>
    <row r="90" customFormat="false" ht="14.65" hidden="false" customHeight="false" outlineLevel="0" collapsed="false">
      <c r="K90" s="599"/>
      <c r="L90" s="600"/>
      <c r="M90" s="600"/>
      <c r="N90" s="600"/>
      <c r="O90" s="600"/>
      <c r="P90" s="600"/>
      <c r="Q90" s="23"/>
      <c r="R90" s="23"/>
      <c r="S90" s="23"/>
      <c r="T90" s="23"/>
    </row>
    <row r="91" customFormat="false" ht="14.65" hidden="false" customHeight="false" outlineLevel="0" collapsed="false">
      <c r="K91" s="599"/>
      <c r="L91" s="600"/>
      <c r="M91" s="600"/>
      <c r="N91" s="600"/>
      <c r="O91" s="600"/>
      <c r="P91" s="600"/>
      <c r="Q91" s="23"/>
      <c r="R91" s="23"/>
      <c r="S91" s="23"/>
      <c r="T91" s="23"/>
    </row>
    <row r="92" customFormat="false" ht="14.65" hidden="false" customHeight="false" outlineLevel="0" collapsed="false">
      <c r="K92" s="599"/>
      <c r="L92" s="600"/>
      <c r="M92" s="600"/>
      <c r="N92" s="600"/>
      <c r="O92" s="600"/>
      <c r="P92" s="600"/>
      <c r="Q92" s="23"/>
      <c r="R92" s="23"/>
      <c r="S92" s="23"/>
      <c r="T92" s="23"/>
    </row>
    <row r="93" customFormat="false" ht="14.65" hidden="false" customHeight="false" outlineLevel="0" collapsed="false">
      <c r="K93" s="599"/>
      <c r="L93" s="600"/>
      <c r="M93" s="600"/>
      <c r="N93" s="600"/>
      <c r="O93" s="600"/>
      <c r="P93" s="600"/>
      <c r="Q93" s="23"/>
      <c r="R93" s="23"/>
      <c r="S93" s="23"/>
      <c r="T93" s="23"/>
    </row>
    <row r="94" customFormat="false" ht="14.65" hidden="false" customHeight="false" outlineLevel="0" collapsed="false">
      <c r="K94" s="599"/>
      <c r="L94" s="600"/>
      <c r="M94" s="600"/>
      <c r="N94" s="600"/>
      <c r="O94" s="600"/>
      <c r="P94" s="600"/>
      <c r="Q94" s="23"/>
      <c r="R94" s="23"/>
      <c r="S94" s="23"/>
      <c r="T94" s="23"/>
    </row>
    <row r="95" customFormat="false" ht="14.65" hidden="false" customHeight="false" outlineLevel="0" collapsed="false">
      <c r="K95" s="599"/>
      <c r="L95" s="600"/>
      <c r="M95" s="600"/>
      <c r="N95" s="600"/>
      <c r="O95" s="600"/>
      <c r="P95" s="600"/>
      <c r="Q95" s="23"/>
      <c r="R95" s="23"/>
      <c r="S95" s="23"/>
      <c r="T95" s="23"/>
    </row>
    <row r="96" customFormat="false" ht="14.65" hidden="false" customHeight="false" outlineLevel="0" collapsed="false">
      <c r="K96" s="599"/>
      <c r="L96" s="600"/>
      <c r="M96" s="600"/>
      <c r="N96" s="600"/>
      <c r="O96" s="600"/>
      <c r="P96" s="600"/>
      <c r="Q96" s="23"/>
      <c r="R96" s="23"/>
      <c r="S96" s="23"/>
      <c r="T96" s="23"/>
    </row>
    <row r="97" customFormat="false" ht="14.65" hidden="false" customHeight="false" outlineLevel="0" collapsed="false">
      <c r="K97" s="599"/>
      <c r="L97" s="600"/>
      <c r="M97" s="600"/>
      <c r="N97" s="600"/>
      <c r="O97" s="600"/>
      <c r="P97" s="600"/>
      <c r="Q97" s="23"/>
      <c r="R97" s="23"/>
      <c r="S97" s="23"/>
      <c r="T97" s="23"/>
    </row>
    <row r="98" customFormat="false" ht="14.65" hidden="false" customHeight="false" outlineLevel="0" collapsed="false">
      <c r="K98" s="599"/>
      <c r="L98" s="600"/>
      <c r="M98" s="600"/>
      <c r="N98" s="600"/>
      <c r="O98" s="600"/>
      <c r="P98" s="600"/>
      <c r="Q98" s="23"/>
      <c r="R98" s="23"/>
      <c r="S98" s="23"/>
      <c r="T98" s="23"/>
    </row>
    <row r="99" customFormat="false" ht="14.65" hidden="false" customHeight="false" outlineLevel="0" collapsed="false">
      <c r="K99" s="599"/>
      <c r="L99" s="600"/>
      <c r="M99" s="600"/>
      <c r="N99" s="600"/>
      <c r="O99" s="600"/>
      <c r="P99" s="600"/>
      <c r="Q99" s="23"/>
      <c r="R99" s="23"/>
      <c r="S99" s="23"/>
      <c r="T99" s="23"/>
    </row>
    <row r="100" customFormat="false" ht="14.65" hidden="false" customHeight="false" outlineLevel="0" collapsed="false">
      <c r="K100" s="599"/>
      <c r="L100" s="600"/>
      <c r="M100" s="600"/>
      <c r="N100" s="600"/>
      <c r="O100" s="600"/>
      <c r="P100" s="600"/>
      <c r="Q100" s="23"/>
      <c r="R100" s="23"/>
      <c r="S100" s="23"/>
      <c r="T100" s="23"/>
    </row>
    <row r="101" customFormat="false" ht="14.65" hidden="false" customHeight="false" outlineLevel="0" collapsed="false">
      <c r="K101" s="599"/>
      <c r="L101" s="600"/>
      <c r="M101" s="600"/>
      <c r="N101" s="600"/>
      <c r="O101" s="600"/>
      <c r="P101" s="600"/>
      <c r="Q101" s="23"/>
      <c r="R101" s="23"/>
      <c r="S101" s="23"/>
      <c r="T101" s="23"/>
    </row>
    <row r="102" customFormat="false" ht="14.65" hidden="false" customHeight="false" outlineLevel="0" collapsed="false">
      <c r="K102" s="599"/>
      <c r="L102" s="600"/>
      <c r="M102" s="600"/>
      <c r="N102" s="600"/>
      <c r="O102" s="600"/>
      <c r="P102" s="600"/>
      <c r="Q102" s="23"/>
      <c r="R102" s="23"/>
      <c r="S102" s="23"/>
      <c r="T102" s="23"/>
    </row>
    <row r="103" customFormat="false" ht="14.65" hidden="false" customHeight="false" outlineLevel="0" collapsed="false">
      <c r="K103" s="599"/>
      <c r="L103" s="600"/>
      <c r="M103" s="600"/>
      <c r="N103" s="600"/>
      <c r="O103" s="600"/>
      <c r="P103" s="600"/>
      <c r="Q103" s="23"/>
      <c r="R103" s="23"/>
      <c r="S103" s="23"/>
      <c r="T103" s="23"/>
    </row>
    <row r="104" customFormat="false" ht="14.65" hidden="false" customHeight="false" outlineLevel="0" collapsed="false">
      <c r="K104" s="599"/>
      <c r="L104" s="600"/>
      <c r="M104" s="600"/>
      <c r="N104" s="600"/>
      <c r="O104" s="600"/>
      <c r="P104" s="600"/>
      <c r="Q104" s="23"/>
      <c r="R104" s="23"/>
      <c r="S104" s="23"/>
      <c r="T104" s="23"/>
    </row>
    <row r="105" customFormat="false" ht="14.65" hidden="false" customHeight="false" outlineLevel="0" collapsed="false">
      <c r="K105" s="599"/>
      <c r="L105" s="600"/>
      <c r="M105" s="600"/>
      <c r="N105" s="600"/>
      <c r="O105" s="600"/>
      <c r="P105" s="600"/>
      <c r="Q105" s="23"/>
      <c r="R105" s="23"/>
      <c r="S105" s="23"/>
      <c r="T105" s="23"/>
    </row>
    <row r="106" customFormat="false" ht="14.65" hidden="false" customHeight="false" outlineLevel="0" collapsed="false">
      <c r="K106" s="599"/>
      <c r="L106" s="600"/>
      <c r="M106" s="600"/>
      <c r="N106" s="600"/>
      <c r="O106" s="600"/>
      <c r="P106" s="600"/>
      <c r="Q106" s="23"/>
      <c r="R106" s="23"/>
      <c r="S106" s="23"/>
      <c r="T106" s="23"/>
    </row>
    <row r="107" customFormat="false" ht="14.65" hidden="false" customHeight="false" outlineLevel="0" collapsed="false">
      <c r="K107" s="599"/>
      <c r="L107" s="600"/>
      <c r="M107" s="600"/>
      <c r="N107" s="600"/>
      <c r="O107" s="600"/>
      <c r="P107" s="600"/>
      <c r="Q107" s="23"/>
      <c r="R107" s="23"/>
      <c r="S107" s="23"/>
      <c r="T107" s="23"/>
    </row>
    <row r="108" customFormat="false" ht="12.75" hidden="false" customHeight="false" outlineLevel="0" collapsed="false">
      <c r="K108" s="599"/>
      <c r="L108" s="600"/>
      <c r="M108" s="600"/>
      <c r="N108" s="600"/>
      <c r="O108" s="600"/>
      <c r="P108" s="600"/>
      <c r="Q108" s="23"/>
      <c r="R108" s="23"/>
      <c r="S108" s="23"/>
      <c r="T108" s="23"/>
    </row>
    <row r="109" customFormat="false" ht="12.75" hidden="false" customHeight="false" outlineLevel="0" collapsed="false">
      <c r="K109" s="599"/>
      <c r="L109" s="600"/>
      <c r="M109" s="600"/>
      <c r="N109" s="600"/>
      <c r="O109" s="600"/>
      <c r="P109" s="600"/>
      <c r="Q109" s="23"/>
      <c r="R109" s="23"/>
      <c r="S109" s="23"/>
      <c r="T109" s="23"/>
    </row>
    <row r="110" customFormat="false" ht="12.75" hidden="false" customHeight="false" outlineLevel="0" collapsed="false">
      <c r="K110" s="599"/>
      <c r="L110" s="600"/>
      <c r="M110" s="600"/>
      <c r="N110" s="600"/>
      <c r="O110" s="600"/>
      <c r="P110" s="600"/>
      <c r="Q110" s="23"/>
      <c r="R110" s="23"/>
      <c r="S110" s="23"/>
      <c r="T110" s="23"/>
    </row>
    <row r="111" customFormat="false" ht="12.75" hidden="false" customHeight="false" outlineLevel="0" collapsed="false">
      <c r="K111" s="599"/>
      <c r="L111" s="600"/>
      <c r="M111" s="600"/>
      <c r="N111" s="600"/>
      <c r="O111" s="600"/>
      <c r="P111" s="600"/>
      <c r="Q111" s="23"/>
      <c r="R111" s="23"/>
      <c r="S111" s="23"/>
      <c r="T111" s="23"/>
    </row>
    <row r="112" customFormat="false" ht="12.75" hidden="false" customHeight="false" outlineLevel="0" collapsed="false">
      <c r="K112" s="599"/>
      <c r="L112" s="600"/>
      <c r="M112" s="600"/>
      <c r="N112" s="600"/>
      <c r="O112" s="600"/>
      <c r="P112" s="600"/>
      <c r="Q112" s="23"/>
      <c r="R112" s="23"/>
      <c r="S112" s="23"/>
      <c r="T112" s="23"/>
    </row>
    <row r="113" customFormat="false" ht="12.75" hidden="false" customHeight="false" outlineLevel="0" collapsed="false">
      <c r="K113" s="599"/>
      <c r="L113" s="600"/>
      <c r="M113" s="600"/>
      <c r="N113" s="600"/>
      <c r="O113" s="600"/>
      <c r="P113" s="600"/>
      <c r="Q113" s="23"/>
      <c r="R113" s="23"/>
      <c r="S113" s="23"/>
      <c r="T113" s="23"/>
    </row>
    <row r="114" customFormat="false" ht="12.75" hidden="false" customHeight="false" outlineLevel="0" collapsed="false">
      <c r="K114" s="599"/>
      <c r="L114" s="600"/>
      <c r="M114" s="600"/>
      <c r="N114" s="600"/>
      <c r="O114" s="600"/>
      <c r="P114" s="600"/>
      <c r="Q114" s="23"/>
      <c r="R114" s="23"/>
      <c r="S114" s="23"/>
      <c r="T114" s="23"/>
    </row>
    <row r="115" customFormat="false" ht="12.75" hidden="false" customHeight="false" outlineLevel="0" collapsed="false">
      <c r="K115" s="599"/>
      <c r="L115" s="600"/>
      <c r="M115" s="600"/>
      <c r="N115" s="600"/>
      <c r="O115" s="600"/>
      <c r="P115" s="600"/>
      <c r="Q115" s="23"/>
      <c r="R115" s="23"/>
      <c r="S115" s="23"/>
      <c r="T115" s="23"/>
    </row>
    <row r="116" customFormat="false" ht="12.75" hidden="false" customHeight="false" outlineLevel="0" collapsed="false">
      <c r="K116" s="599"/>
      <c r="L116" s="600"/>
      <c r="M116" s="600"/>
      <c r="N116" s="600"/>
      <c r="O116" s="600"/>
      <c r="P116" s="600"/>
      <c r="Q116" s="23"/>
      <c r="R116" s="23"/>
      <c r="S116" s="23"/>
      <c r="T116" s="23"/>
    </row>
    <row r="117" customFormat="false" ht="12.75" hidden="false" customHeight="false" outlineLevel="0" collapsed="false">
      <c r="K117" s="599"/>
      <c r="L117" s="600"/>
      <c r="M117" s="600"/>
      <c r="N117" s="600"/>
      <c r="O117" s="600"/>
      <c r="P117" s="600"/>
      <c r="Q117" s="23"/>
      <c r="R117" s="23"/>
      <c r="S117" s="23"/>
      <c r="T117" s="23"/>
    </row>
    <row r="118" customFormat="false" ht="12.75" hidden="false" customHeight="false" outlineLevel="0" collapsed="false">
      <c r="K118" s="599"/>
      <c r="L118" s="600"/>
      <c r="M118" s="600"/>
      <c r="N118" s="600"/>
      <c r="O118" s="600"/>
      <c r="P118" s="600"/>
      <c r="Q118" s="23"/>
      <c r="R118" s="23"/>
      <c r="S118" s="23"/>
      <c r="T118" s="23"/>
    </row>
    <row r="119" customFormat="false" ht="12.75" hidden="false" customHeight="false" outlineLevel="0" collapsed="false">
      <c r="K119" s="599"/>
      <c r="L119" s="600"/>
      <c r="M119" s="600"/>
      <c r="N119" s="600"/>
      <c r="O119" s="600"/>
      <c r="P119" s="600"/>
      <c r="Q119" s="23"/>
      <c r="R119" s="23"/>
      <c r="S119" s="23"/>
      <c r="T119" s="23"/>
    </row>
    <row r="120" customFormat="false" ht="12.75" hidden="false" customHeight="false" outlineLevel="0" collapsed="false">
      <c r="K120" s="599"/>
      <c r="L120" s="600"/>
      <c r="M120" s="600"/>
      <c r="N120" s="600"/>
      <c r="O120" s="600"/>
      <c r="P120" s="600"/>
      <c r="Q120" s="23"/>
      <c r="R120" s="23"/>
      <c r="S120" s="23"/>
      <c r="T120" s="23"/>
    </row>
    <row r="121" customFormat="false" ht="12.75" hidden="false" customHeight="false" outlineLevel="0" collapsed="false">
      <c r="K121" s="599"/>
      <c r="L121" s="600"/>
      <c r="M121" s="600"/>
      <c r="N121" s="600"/>
      <c r="O121" s="600"/>
      <c r="P121" s="600"/>
      <c r="Q121" s="23"/>
      <c r="R121" s="23"/>
      <c r="S121" s="23"/>
      <c r="T121" s="23"/>
    </row>
    <row r="122" customFormat="false" ht="12.75" hidden="false" customHeight="false" outlineLevel="0" collapsed="false">
      <c r="K122" s="599"/>
      <c r="L122" s="600"/>
      <c r="M122" s="600"/>
      <c r="N122" s="600"/>
      <c r="O122" s="600"/>
      <c r="P122" s="600"/>
      <c r="Q122" s="23"/>
      <c r="R122" s="23"/>
      <c r="S122" s="23"/>
      <c r="T122" s="23"/>
    </row>
    <row r="123" customFormat="false" ht="12.75" hidden="false" customHeight="false" outlineLevel="0" collapsed="false">
      <c r="K123" s="599"/>
      <c r="L123" s="600"/>
      <c r="M123" s="600"/>
      <c r="N123" s="600"/>
      <c r="O123" s="600"/>
      <c r="P123" s="600"/>
      <c r="Q123" s="23"/>
      <c r="R123" s="23"/>
      <c r="S123" s="23"/>
      <c r="T123" s="23"/>
    </row>
    <row r="124" customFormat="false" ht="12.75" hidden="false" customHeight="false" outlineLevel="0" collapsed="false">
      <c r="K124" s="599"/>
      <c r="L124" s="600"/>
      <c r="M124" s="600"/>
      <c r="N124" s="600"/>
      <c r="O124" s="600"/>
      <c r="P124" s="600"/>
      <c r="Q124" s="23"/>
      <c r="R124" s="23"/>
      <c r="S124" s="23"/>
      <c r="T124" s="23"/>
    </row>
    <row r="125" customFormat="false" ht="12.75" hidden="false" customHeight="false" outlineLevel="0" collapsed="false">
      <c r="K125" s="599"/>
      <c r="L125" s="600"/>
      <c r="M125" s="600"/>
      <c r="N125" s="600"/>
      <c r="O125" s="600"/>
      <c r="P125" s="600"/>
      <c r="Q125" s="23"/>
      <c r="R125" s="23"/>
      <c r="S125" s="23"/>
      <c r="T125" s="23"/>
    </row>
    <row r="126" customFormat="false" ht="12.75" hidden="false" customHeight="false" outlineLevel="0" collapsed="false">
      <c r="K126" s="599"/>
      <c r="L126" s="600"/>
      <c r="M126" s="600"/>
      <c r="N126" s="600"/>
      <c r="O126" s="600"/>
      <c r="P126" s="600"/>
      <c r="Q126" s="23"/>
      <c r="R126" s="23"/>
      <c r="S126" s="23"/>
      <c r="T126" s="23"/>
    </row>
    <row r="127" customFormat="false" ht="12.75" hidden="false" customHeight="false" outlineLevel="0" collapsed="false">
      <c r="K127" s="599"/>
      <c r="L127" s="600"/>
      <c r="M127" s="600"/>
      <c r="N127" s="600"/>
      <c r="O127" s="600"/>
      <c r="P127" s="600"/>
      <c r="Q127" s="23"/>
      <c r="R127" s="23"/>
      <c r="S127" s="23"/>
      <c r="T127" s="23"/>
    </row>
    <row r="128" customFormat="false" ht="12.75" hidden="false" customHeight="false" outlineLevel="0" collapsed="false">
      <c r="K128" s="599"/>
      <c r="L128" s="600"/>
      <c r="M128" s="600"/>
      <c r="N128" s="600"/>
      <c r="O128" s="600"/>
      <c r="P128" s="600"/>
      <c r="Q128" s="23"/>
      <c r="R128" s="23"/>
      <c r="S128" s="23"/>
      <c r="T128" s="23"/>
    </row>
    <row r="129" customFormat="false" ht="12.75" hidden="false" customHeight="false" outlineLevel="0" collapsed="false">
      <c r="K129" s="599"/>
      <c r="L129" s="600"/>
      <c r="M129" s="600"/>
      <c r="N129" s="600"/>
      <c r="O129" s="600"/>
      <c r="P129" s="600"/>
      <c r="Q129" s="23"/>
      <c r="R129" s="23"/>
      <c r="S129" s="23"/>
      <c r="T129" s="23"/>
    </row>
    <row r="130" customFormat="false" ht="12.75" hidden="false" customHeight="false" outlineLevel="0" collapsed="false">
      <c r="K130" s="599"/>
      <c r="L130" s="600"/>
      <c r="M130" s="600"/>
      <c r="N130" s="600"/>
      <c r="O130" s="600"/>
      <c r="P130" s="600"/>
      <c r="Q130" s="23"/>
      <c r="R130" s="23"/>
      <c r="S130" s="23"/>
      <c r="T130" s="23"/>
    </row>
    <row r="131" customFormat="false" ht="12.75" hidden="false" customHeight="false" outlineLevel="0" collapsed="false">
      <c r="K131" s="599"/>
      <c r="L131" s="600"/>
      <c r="M131" s="600"/>
      <c r="N131" s="600"/>
      <c r="O131" s="600"/>
      <c r="P131" s="600"/>
      <c r="Q131" s="23"/>
      <c r="R131" s="23"/>
      <c r="S131" s="23"/>
      <c r="T131" s="23"/>
    </row>
    <row r="132" customFormat="false" ht="12.75" hidden="false" customHeight="false" outlineLevel="0" collapsed="false">
      <c r="K132" s="599"/>
      <c r="L132" s="600"/>
      <c r="M132" s="600"/>
      <c r="N132" s="600"/>
      <c r="O132" s="600"/>
      <c r="P132" s="600"/>
      <c r="Q132" s="23"/>
      <c r="R132" s="23"/>
      <c r="S132" s="23"/>
      <c r="T132" s="23"/>
    </row>
    <row r="133" customFormat="false" ht="12.75" hidden="false" customHeight="false" outlineLevel="0" collapsed="false">
      <c r="K133" s="599"/>
      <c r="L133" s="600"/>
      <c r="M133" s="600"/>
      <c r="N133" s="600"/>
      <c r="O133" s="600"/>
      <c r="P133" s="600"/>
      <c r="Q133" s="23"/>
      <c r="R133" s="23"/>
      <c r="S133" s="23"/>
      <c r="T133" s="23"/>
    </row>
    <row r="134" customFormat="false" ht="12.75" hidden="false" customHeight="false" outlineLevel="0" collapsed="false">
      <c r="K134" s="599"/>
      <c r="L134" s="600"/>
      <c r="M134" s="600"/>
      <c r="N134" s="600"/>
      <c r="O134" s="600"/>
      <c r="P134" s="600"/>
      <c r="Q134" s="23"/>
      <c r="R134" s="23"/>
      <c r="S134" s="23"/>
      <c r="T134" s="23"/>
    </row>
    <row r="135" customFormat="false" ht="12.75" hidden="false" customHeight="false" outlineLevel="0" collapsed="false">
      <c r="K135" s="599"/>
      <c r="L135" s="600"/>
      <c r="M135" s="600"/>
      <c r="N135" s="600"/>
      <c r="O135" s="600"/>
      <c r="P135" s="600"/>
      <c r="Q135" s="23"/>
      <c r="R135" s="23"/>
      <c r="S135" s="23"/>
      <c r="T135" s="23"/>
    </row>
    <row r="136" customFormat="false" ht="12.75" hidden="false" customHeight="false" outlineLevel="0" collapsed="false">
      <c r="K136" s="599"/>
      <c r="L136" s="600"/>
      <c r="M136" s="600"/>
      <c r="N136" s="600"/>
      <c r="O136" s="600"/>
      <c r="P136" s="600"/>
      <c r="Q136" s="23"/>
      <c r="R136" s="23"/>
      <c r="S136" s="23"/>
      <c r="T136" s="23"/>
    </row>
    <row r="137" customFormat="false" ht="12.75" hidden="false" customHeight="false" outlineLevel="0" collapsed="false">
      <c r="K137" s="599"/>
      <c r="L137" s="600"/>
      <c r="M137" s="600"/>
      <c r="N137" s="600"/>
      <c r="O137" s="600"/>
      <c r="P137" s="600"/>
      <c r="Q137" s="23"/>
      <c r="R137" s="23"/>
      <c r="S137" s="23"/>
      <c r="T137" s="23"/>
    </row>
    <row r="138" customFormat="false" ht="12.75" hidden="false" customHeight="false" outlineLevel="0" collapsed="false">
      <c r="K138" s="599"/>
      <c r="L138" s="600"/>
      <c r="M138" s="600"/>
      <c r="N138" s="600"/>
      <c r="O138" s="600"/>
      <c r="P138" s="600"/>
      <c r="Q138" s="23"/>
      <c r="R138" s="23"/>
      <c r="S138" s="23"/>
      <c r="T138" s="23"/>
    </row>
    <row r="139" customFormat="false" ht="12.75" hidden="false" customHeight="false" outlineLevel="0" collapsed="false">
      <c r="K139" s="599"/>
      <c r="L139" s="600"/>
      <c r="M139" s="600"/>
      <c r="N139" s="600"/>
      <c r="O139" s="600"/>
      <c r="P139" s="600"/>
      <c r="Q139" s="23"/>
      <c r="R139" s="23"/>
      <c r="S139" s="23"/>
      <c r="T139" s="23"/>
    </row>
    <row r="140" customFormat="false" ht="12.75" hidden="false" customHeight="false" outlineLevel="0" collapsed="false">
      <c r="K140" s="599"/>
      <c r="L140" s="600"/>
      <c r="M140" s="600"/>
      <c r="N140" s="600"/>
      <c r="O140" s="600"/>
      <c r="P140" s="600"/>
      <c r="Q140" s="23"/>
      <c r="R140" s="23"/>
      <c r="S140" s="23"/>
      <c r="T140" s="23"/>
    </row>
    <row r="141" customFormat="false" ht="12.75" hidden="false" customHeight="false" outlineLevel="0" collapsed="false">
      <c r="K141" s="599"/>
      <c r="L141" s="600"/>
      <c r="M141" s="600"/>
      <c r="N141" s="600"/>
      <c r="O141" s="600"/>
      <c r="P141" s="600"/>
      <c r="Q141" s="23"/>
      <c r="R141" s="23"/>
      <c r="S141" s="23"/>
      <c r="T141" s="23"/>
    </row>
    <row r="142" customFormat="false" ht="12.75" hidden="false" customHeight="false" outlineLevel="0" collapsed="false">
      <c r="K142" s="599"/>
      <c r="L142" s="600"/>
      <c r="M142" s="600"/>
      <c r="N142" s="600"/>
      <c r="O142" s="600"/>
      <c r="P142" s="600"/>
      <c r="Q142" s="23"/>
      <c r="R142" s="23"/>
      <c r="S142" s="23"/>
      <c r="T142" s="23"/>
    </row>
    <row r="143" customFormat="false" ht="12.75" hidden="false" customHeight="false" outlineLevel="0" collapsed="false">
      <c r="K143" s="599"/>
      <c r="L143" s="600"/>
      <c r="M143" s="600"/>
      <c r="N143" s="600"/>
      <c r="O143" s="600"/>
      <c r="P143" s="600"/>
      <c r="Q143" s="23"/>
      <c r="R143" s="23"/>
      <c r="S143" s="23"/>
      <c r="T143" s="23"/>
    </row>
    <row r="144" customFormat="false" ht="12.75" hidden="false" customHeight="false" outlineLevel="0" collapsed="false">
      <c r="K144" s="599"/>
      <c r="L144" s="600"/>
      <c r="M144" s="600"/>
      <c r="N144" s="600"/>
      <c r="O144" s="600"/>
      <c r="P144" s="600"/>
      <c r="Q144" s="23"/>
      <c r="R144" s="23"/>
      <c r="S144" s="23"/>
      <c r="T144" s="23"/>
    </row>
    <row r="145" customFormat="false" ht="12.75" hidden="false" customHeight="false" outlineLevel="0" collapsed="false">
      <c r="K145" s="599"/>
      <c r="L145" s="600"/>
      <c r="M145" s="600"/>
      <c r="N145" s="600"/>
      <c r="O145" s="600"/>
      <c r="P145" s="600"/>
      <c r="Q145" s="23"/>
      <c r="R145" s="23"/>
      <c r="S145" s="23"/>
      <c r="T145" s="23"/>
    </row>
    <row r="146" customFormat="false" ht="12.75" hidden="false" customHeight="false" outlineLevel="0" collapsed="false">
      <c r="K146" s="599"/>
      <c r="L146" s="600"/>
      <c r="M146" s="600"/>
      <c r="N146" s="600"/>
      <c r="O146" s="600"/>
      <c r="P146" s="600"/>
      <c r="Q146" s="23"/>
      <c r="R146" s="23"/>
      <c r="S146" s="23"/>
      <c r="T146" s="23"/>
    </row>
    <row r="147" customFormat="false" ht="12.75" hidden="false" customHeight="false" outlineLevel="0" collapsed="false">
      <c r="K147" s="599"/>
      <c r="L147" s="600"/>
      <c r="M147" s="600"/>
      <c r="N147" s="600"/>
      <c r="O147" s="600"/>
      <c r="P147" s="600"/>
      <c r="Q147" s="23"/>
      <c r="R147" s="23"/>
      <c r="S147" s="23"/>
      <c r="T147" s="23"/>
    </row>
    <row r="148" customFormat="false" ht="12.75" hidden="false" customHeight="false" outlineLevel="0" collapsed="false">
      <c r="K148" s="599"/>
      <c r="L148" s="600"/>
      <c r="M148" s="600"/>
      <c r="N148" s="600"/>
      <c r="O148" s="600"/>
      <c r="P148" s="600"/>
      <c r="Q148" s="23"/>
      <c r="R148" s="23"/>
      <c r="S148" s="23"/>
      <c r="T148" s="23"/>
    </row>
    <row r="149" customFormat="false" ht="12.75" hidden="false" customHeight="false" outlineLevel="0" collapsed="false">
      <c r="K149" s="599"/>
      <c r="L149" s="600"/>
      <c r="M149" s="600"/>
      <c r="N149" s="600"/>
      <c r="O149" s="600"/>
      <c r="P149" s="600"/>
      <c r="Q149" s="23"/>
      <c r="R149" s="23"/>
      <c r="S149" s="23"/>
      <c r="T149" s="23"/>
    </row>
    <row r="150" customFormat="false" ht="12.75" hidden="false" customHeight="false" outlineLevel="0" collapsed="false">
      <c r="K150" s="599"/>
      <c r="L150" s="600"/>
      <c r="M150" s="600"/>
      <c r="N150" s="600"/>
      <c r="O150" s="600"/>
      <c r="P150" s="600"/>
      <c r="Q150" s="23"/>
      <c r="R150" s="23"/>
      <c r="S150" s="23"/>
      <c r="T150" s="23"/>
    </row>
    <row r="151" customFormat="false" ht="12.75" hidden="false" customHeight="false" outlineLevel="0" collapsed="false">
      <c r="K151" s="599"/>
      <c r="L151" s="600"/>
      <c r="M151" s="600"/>
      <c r="N151" s="600"/>
      <c r="O151" s="600"/>
      <c r="P151" s="600"/>
      <c r="Q151" s="23"/>
      <c r="R151" s="23"/>
      <c r="S151" s="23"/>
      <c r="T151" s="23"/>
    </row>
    <row r="152" customFormat="false" ht="12.75" hidden="false" customHeight="false" outlineLevel="0" collapsed="false">
      <c r="K152" s="599"/>
      <c r="L152" s="600"/>
      <c r="M152" s="600"/>
      <c r="N152" s="600"/>
      <c r="O152" s="600"/>
      <c r="P152" s="600"/>
      <c r="Q152" s="23"/>
      <c r="R152" s="23"/>
      <c r="S152" s="23"/>
      <c r="T152" s="23"/>
    </row>
    <row r="153" customFormat="false" ht="12.75" hidden="false" customHeight="false" outlineLevel="0" collapsed="false">
      <c r="K153" s="599"/>
      <c r="L153" s="600"/>
      <c r="M153" s="600"/>
      <c r="N153" s="600"/>
      <c r="O153" s="600"/>
      <c r="P153" s="600"/>
      <c r="Q153" s="23"/>
      <c r="R153" s="23"/>
      <c r="S153" s="23"/>
      <c r="T153" s="23"/>
    </row>
    <row r="154" customFormat="false" ht="12.75" hidden="false" customHeight="false" outlineLevel="0" collapsed="false">
      <c r="K154" s="599"/>
      <c r="L154" s="600"/>
      <c r="M154" s="600"/>
      <c r="N154" s="600"/>
      <c r="O154" s="600"/>
      <c r="P154" s="600"/>
      <c r="Q154" s="23"/>
      <c r="R154" s="23"/>
      <c r="S154" s="23"/>
      <c r="T154" s="23"/>
    </row>
    <row r="155" customFormat="false" ht="12.75" hidden="false" customHeight="false" outlineLevel="0" collapsed="false">
      <c r="K155" s="599"/>
      <c r="L155" s="600"/>
      <c r="M155" s="600"/>
      <c r="N155" s="600"/>
      <c r="O155" s="600"/>
      <c r="P155" s="600"/>
      <c r="Q155" s="23"/>
      <c r="R155" s="23"/>
      <c r="S155" s="23"/>
      <c r="T155" s="23"/>
    </row>
    <row r="156" customFormat="false" ht="12.75" hidden="false" customHeight="false" outlineLevel="0" collapsed="false">
      <c r="K156" s="599"/>
      <c r="L156" s="600"/>
      <c r="M156" s="600"/>
      <c r="N156" s="600"/>
      <c r="O156" s="600"/>
      <c r="P156" s="600"/>
      <c r="Q156" s="23"/>
      <c r="R156" s="23"/>
      <c r="S156" s="23"/>
      <c r="T156" s="23"/>
    </row>
    <row r="157" customFormat="false" ht="12.75" hidden="false" customHeight="false" outlineLevel="0" collapsed="false">
      <c r="K157" s="599"/>
      <c r="L157" s="600"/>
      <c r="M157" s="600"/>
      <c r="N157" s="600"/>
      <c r="O157" s="600"/>
      <c r="P157" s="600"/>
      <c r="Q157" s="23"/>
      <c r="R157" s="23"/>
      <c r="S157" s="23"/>
      <c r="T157" s="23"/>
    </row>
    <row r="158" customFormat="false" ht="12.75" hidden="false" customHeight="false" outlineLevel="0" collapsed="false">
      <c r="K158" s="599"/>
      <c r="L158" s="600"/>
      <c r="M158" s="600"/>
      <c r="N158" s="600"/>
      <c r="O158" s="600"/>
      <c r="P158" s="600"/>
      <c r="Q158" s="23"/>
      <c r="R158" s="23"/>
      <c r="S158" s="23"/>
      <c r="T158" s="23"/>
    </row>
    <row r="159" customFormat="false" ht="12.75" hidden="false" customHeight="false" outlineLevel="0" collapsed="false">
      <c r="K159" s="599"/>
      <c r="L159" s="600"/>
      <c r="M159" s="600"/>
      <c r="N159" s="600"/>
      <c r="O159" s="600"/>
      <c r="P159" s="600"/>
      <c r="Q159" s="23"/>
      <c r="R159" s="23"/>
      <c r="S159" s="23"/>
      <c r="T159" s="23"/>
    </row>
    <row r="160" customFormat="false" ht="12.75" hidden="false" customHeight="false" outlineLevel="0" collapsed="false">
      <c r="K160" s="599"/>
      <c r="L160" s="600"/>
      <c r="M160" s="600"/>
      <c r="N160" s="600"/>
      <c r="O160" s="600"/>
      <c r="P160" s="600"/>
      <c r="Q160" s="23"/>
      <c r="R160" s="23"/>
      <c r="S160" s="23"/>
      <c r="T160" s="23"/>
    </row>
    <row r="161" customFormat="false" ht="12.75" hidden="false" customHeight="false" outlineLevel="0" collapsed="false">
      <c r="K161" s="599"/>
      <c r="L161" s="600"/>
      <c r="M161" s="600"/>
      <c r="N161" s="600"/>
      <c r="O161" s="600"/>
      <c r="P161" s="600"/>
      <c r="Q161" s="23"/>
      <c r="R161" s="23"/>
      <c r="S161" s="23"/>
      <c r="T161" s="23"/>
    </row>
    <row r="162" customFormat="false" ht="12.75" hidden="false" customHeight="false" outlineLevel="0" collapsed="false">
      <c r="K162" s="599"/>
      <c r="L162" s="600"/>
      <c r="M162" s="600"/>
      <c r="N162" s="600"/>
      <c r="O162" s="600"/>
      <c r="P162" s="600"/>
      <c r="Q162" s="23"/>
      <c r="R162" s="23"/>
      <c r="S162" s="23"/>
      <c r="T162" s="23"/>
    </row>
    <row r="163" customFormat="false" ht="12.75" hidden="false" customHeight="false" outlineLevel="0" collapsed="false">
      <c r="K163" s="599"/>
      <c r="L163" s="600"/>
      <c r="M163" s="600"/>
      <c r="N163" s="600"/>
      <c r="O163" s="600"/>
      <c r="P163" s="600"/>
      <c r="Q163" s="23"/>
      <c r="R163" s="23"/>
      <c r="S163" s="23"/>
      <c r="T163" s="23"/>
    </row>
    <row r="164" customFormat="false" ht="12.75" hidden="false" customHeight="false" outlineLevel="0" collapsed="false">
      <c r="K164" s="599"/>
      <c r="L164" s="600"/>
      <c r="M164" s="600"/>
      <c r="N164" s="600"/>
      <c r="O164" s="600"/>
      <c r="P164" s="600"/>
      <c r="Q164" s="23"/>
      <c r="R164" s="23"/>
      <c r="S164" s="23"/>
      <c r="T164" s="23"/>
    </row>
    <row r="165" customFormat="false" ht="12.75" hidden="false" customHeight="false" outlineLevel="0" collapsed="false">
      <c r="K165" s="599"/>
      <c r="L165" s="600"/>
      <c r="M165" s="600"/>
      <c r="N165" s="600"/>
      <c r="O165" s="600"/>
      <c r="P165" s="600"/>
      <c r="Q165" s="23"/>
      <c r="R165" s="23"/>
      <c r="S165" s="23"/>
      <c r="T165" s="23"/>
    </row>
    <row r="166" customFormat="false" ht="12.75" hidden="false" customHeight="false" outlineLevel="0" collapsed="false">
      <c r="K166" s="599"/>
      <c r="L166" s="600"/>
      <c r="M166" s="600"/>
      <c r="N166" s="600"/>
      <c r="O166" s="600"/>
      <c r="P166" s="600"/>
      <c r="Q166" s="23"/>
      <c r="R166" s="23"/>
      <c r="S166" s="23"/>
      <c r="T166" s="23"/>
    </row>
    <row r="167" customFormat="false" ht="12.75" hidden="false" customHeight="false" outlineLevel="0" collapsed="false">
      <c r="K167" s="599"/>
      <c r="L167" s="600"/>
      <c r="M167" s="600"/>
      <c r="N167" s="600"/>
      <c r="O167" s="600"/>
      <c r="P167" s="600"/>
      <c r="Q167" s="23"/>
      <c r="R167" s="23"/>
      <c r="S167" s="23"/>
      <c r="T167" s="23"/>
    </row>
    <row r="168" customFormat="false" ht="12.75" hidden="false" customHeight="false" outlineLevel="0" collapsed="false">
      <c r="K168" s="599"/>
      <c r="L168" s="600"/>
      <c r="M168" s="600"/>
      <c r="N168" s="600"/>
      <c r="O168" s="600"/>
      <c r="P168" s="600"/>
      <c r="Q168" s="23"/>
      <c r="R168" s="23"/>
      <c r="S168" s="23"/>
      <c r="T168" s="23"/>
    </row>
    <row r="169" customFormat="false" ht="12.75" hidden="false" customHeight="false" outlineLevel="0" collapsed="false">
      <c r="K169" s="599"/>
      <c r="L169" s="600"/>
      <c r="M169" s="600"/>
      <c r="N169" s="600"/>
      <c r="O169" s="600"/>
      <c r="P169" s="600"/>
      <c r="Q169" s="23"/>
      <c r="R169" s="23"/>
      <c r="S169" s="23"/>
      <c r="T169" s="23"/>
    </row>
    <row r="170" customFormat="false" ht="12.75" hidden="false" customHeight="false" outlineLevel="0" collapsed="false">
      <c r="K170" s="599"/>
      <c r="L170" s="600"/>
      <c r="M170" s="600"/>
      <c r="N170" s="600"/>
      <c r="O170" s="600"/>
      <c r="P170" s="600"/>
      <c r="Q170" s="23"/>
      <c r="R170" s="23"/>
      <c r="S170" s="23"/>
      <c r="T170" s="23"/>
    </row>
    <row r="171" customFormat="false" ht="12.75" hidden="false" customHeight="false" outlineLevel="0" collapsed="false">
      <c r="K171" s="599"/>
      <c r="L171" s="600"/>
      <c r="M171" s="600"/>
      <c r="N171" s="600"/>
      <c r="O171" s="600"/>
      <c r="P171" s="600"/>
      <c r="Q171" s="23"/>
      <c r="R171" s="23"/>
      <c r="S171" s="23"/>
      <c r="T171" s="23"/>
    </row>
    <row r="172" customFormat="false" ht="12.75" hidden="false" customHeight="false" outlineLevel="0" collapsed="false">
      <c r="K172" s="599"/>
      <c r="L172" s="600"/>
      <c r="M172" s="600"/>
      <c r="N172" s="600"/>
      <c r="O172" s="600"/>
      <c r="P172" s="600"/>
      <c r="Q172" s="23"/>
      <c r="R172" s="23"/>
      <c r="S172" s="23"/>
      <c r="T172" s="23"/>
    </row>
    <row r="173" customFormat="false" ht="12.75" hidden="false" customHeight="false" outlineLevel="0" collapsed="false">
      <c r="K173" s="599"/>
      <c r="L173" s="600"/>
      <c r="M173" s="600"/>
      <c r="N173" s="600"/>
      <c r="O173" s="600"/>
      <c r="P173" s="600"/>
      <c r="Q173" s="23"/>
      <c r="R173" s="23"/>
      <c r="S173" s="23"/>
      <c r="T173" s="23"/>
    </row>
    <row r="174" customFormat="false" ht="12.75" hidden="false" customHeight="false" outlineLevel="0" collapsed="false">
      <c r="K174" s="599"/>
      <c r="L174" s="600"/>
      <c r="M174" s="600"/>
      <c r="N174" s="600"/>
      <c r="O174" s="600"/>
      <c r="P174" s="600"/>
      <c r="Q174" s="23"/>
      <c r="R174" s="23"/>
      <c r="S174" s="23"/>
      <c r="T174" s="23"/>
    </row>
    <row r="175" customFormat="false" ht="12.75" hidden="false" customHeight="false" outlineLevel="0" collapsed="false">
      <c r="K175" s="599"/>
      <c r="L175" s="600"/>
      <c r="M175" s="600"/>
      <c r="N175" s="600"/>
      <c r="O175" s="600"/>
      <c r="P175" s="600"/>
      <c r="Q175" s="23"/>
      <c r="R175" s="23"/>
      <c r="S175" s="23"/>
      <c r="T175" s="23"/>
    </row>
    <row r="176" customFormat="false" ht="12.75" hidden="false" customHeight="false" outlineLevel="0" collapsed="false">
      <c r="K176" s="599"/>
      <c r="L176" s="600"/>
      <c r="M176" s="600"/>
      <c r="N176" s="600"/>
      <c r="O176" s="600"/>
      <c r="P176" s="600"/>
      <c r="Q176" s="23"/>
      <c r="R176" s="23"/>
      <c r="S176" s="23"/>
      <c r="T176" s="23"/>
    </row>
    <row r="177" customFormat="false" ht="12.75" hidden="false" customHeight="false" outlineLevel="0" collapsed="false">
      <c r="K177" s="599"/>
      <c r="L177" s="600"/>
      <c r="M177" s="600"/>
      <c r="N177" s="600"/>
      <c r="O177" s="600"/>
      <c r="P177" s="600"/>
      <c r="Q177" s="23"/>
      <c r="R177" s="23"/>
      <c r="S177" s="23"/>
      <c r="T177" s="23"/>
    </row>
    <row r="178" customFormat="false" ht="12.75" hidden="false" customHeight="false" outlineLevel="0" collapsed="false">
      <c r="K178" s="599"/>
      <c r="L178" s="600"/>
      <c r="M178" s="600"/>
      <c r="N178" s="600"/>
      <c r="O178" s="600"/>
      <c r="P178" s="600"/>
      <c r="Q178" s="23"/>
      <c r="R178" s="23"/>
      <c r="S178" s="23"/>
      <c r="T178" s="23"/>
    </row>
    <row r="179" customFormat="false" ht="12.75" hidden="false" customHeight="false" outlineLevel="0" collapsed="false">
      <c r="K179" s="599"/>
      <c r="L179" s="600"/>
      <c r="M179" s="600"/>
      <c r="N179" s="600"/>
      <c r="O179" s="600"/>
      <c r="P179" s="600"/>
      <c r="Q179" s="23"/>
      <c r="R179" s="23"/>
      <c r="S179" s="23"/>
      <c r="T179" s="23"/>
    </row>
    <row r="180" customFormat="false" ht="12.75" hidden="false" customHeight="false" outlineLevel="0" collapsed="false">
      <c r="K180" s="599"/>
      <c r="L180" s="600"/>
      <c r="M180" s="600"/>
      <c r="N180" s="600"/>
      <c r="O180" s="600"/>
      <c r="P180" s="600"/>
      <c r="Q180" s="23"/>
      <c r="R180" s="23"/>
      <c r="S180" s="23"/>
      <c r="T180" s="23"/>
    </row>
    <row r="181" customFormat="false" ht="12.75" hidden="false" customHeight="false" outlineLevel="0" collapsed="false">
      <c r="K181" s="599"/>
      <c r="L181" s="600"/>
      <c r="M181" s="600"/>
      <c r="N181" s="600"/>
      <c r="O181" s="600"/>
      <c r="P181" s="600"/>
      <c r="Q181" s="23"/>
      <c r="R181" s="23"/>
      <c r="S181" s="23"/>
      <c r="T181" s="23"/>
    </row>
    <row r="182" customFormat="false" ht="12.75" hidden="false" customHeight="false" outlineLevel="0" collapsed="false">
      <c r="K182" s="599"/>
      <c r="L182" s="600"/>
      <c r="M182" s="600"/>
      <c r="N182" s="600"/>
      <c r="O182" s="600"/>
      <c r="P182" s="600"/>
      <c r="Q182" s="23"/>
      <c r="R182" s="23"/>
      <c r="S182" s="23"/>
      <c r="T182" s="23"/>
    </row>
    <row r="183" customFormat="false" ht="12.75" hidden="false" customHeight="false" outlineLevel="0" collapsed="false">
      <c r="K183" s="599"/>
      <c r="L183" s="600"/>
      <c r="M183" s="600"/>
      <c r="N183" s="600"/>
      <c r="O183" s="600"/>
      <c r="P183" s="600"/>
      <c r="Q183" s="23"/>
      <c r="R183" s="23"/>
      <c r="S183" s="23"/>
      <c r="T183" s="23"/>
    </row>
    <row r="184" customFormat="false" ht="12.75" hidden="false" customHeight="false" outlineLevel="0" collapsed="false">
      <c r="K184" s="599"/>
      <c r="L184" s="600"/>
      <c r="M184" s="600"/>
      <c r="N184" s="600"/>
      <c r="O184" s="600"/>
      <c r="P184" s="600"/>
      <c r="Q184" s="23"/>
      <c r="R184" s="23"/>
      <c r="S184" s="23"/>
      <c r="T184" s="23"/>
    </row>
    <row r="185" customFormat="false" ht="12.75" hidden="false" customHeight="false" outlineLevel="0" collapsed="false">
      <c r="K185" s="599"/>
      <c r="L185" s="600"/>
      <c r="M185" s="600"/>
      <c r="N185" s="600"/>
      <c r="O185" s="600"/>
      <c r="P185" s="600"/>
      <c r="Q185" s="23"/>
      <c r="R185" s="23"/>
      <c r="S185" s="23"/>
      <c r="T185" s="23"/>
    </row>
    <row r="186" customFormat="false" ht="12.75" hidden="false" customHeight="false" outlineLevel="0" collapsed="false">
      <c r="K186" s="599"/>
      <c r="L186" s="600"/>
      <c r="M186" s="600"/>
      <c r="N186" s="600"/>
      <c r="O186" s="600"/>
      <c r="P186" s="600"/>
      <c r="Q186" s="23"/>
      <c r="R186" s="23"/>
      <c r="S186" s="23"/>
      <c r="T186" s="23"/>
    </row>
    <row r="187" customFormat="false" ht="12.75" hidden="false" customHeight="false" outlineLevel="0" collapsed="false">
      <c r="K187" s="599"/>
      <c r="L187" s="600"/>
      <c r="M187" s="600"/>
      <c r="N187" s="600"/>
      <c r="O187" s="600"/>
      <c r="P187" s="600"/>
      <c r="Q187" s="23"/>
      <c r="R187" s="23"/>
      <c r="S187" s="23"/>
      <c r="T187" s="23"/>
    </row>
    <row r="188" customFormat="false" ht="12.75" hidden="false" customHeight="false" outlineLevel="0" collapsed="false">
      <c r="K188" s="599"/>
      <c r="L188" s="600"/>
      <c r="M188" s="600"/>
      <c r="N188" s="600"/>
      <c r="O188" s="600"/>
      <c r="P188" s="600"/>
      <c r="Q188" s="23"/>
      <c r="R188" s="23"/>
      <c r="S188" s="23"/>
      <c r="T188" s="23"/>
    </row>
    <row r="189" customFormat="false" ht="12.75" hidden="false" customHeight="false" outlineLevel="0" collapsed="false">
      <c r="K189" s="599"/>
      <c r="L189" s="600"/>
      <c r="M189" s="600"/>
      <c r="N189" s="600"/>
      <c r="O189" s="600"/>
      <c r="P189" s="600"/>
      <c r="Q189" s="23"/>
      <c r="R189" s="23"/>
      <c r="S189" s="23"/>
      <c r="T189" s="23"/>
    </row>
    <row r="190" customFormat="false" ht="12.75" hidden="false" customHeight="false" outlineLevel="0" collapsed="false">
      <c r="K190" s="599"/>
      <c r="L190" s="600"/>
      <c r="M190" s="600"/>
      <c r="N190" s="600"/>
      <c r="O190" s="600"/>
      <c r="P190" s="600"/>
      <c r="Q190" s="23"/>
      <c r="R190" s="23"/>
      <c r="S190" s="23"/>
      <c r="T190" s="23"/>
    </row>
    <row r="191" customFormat="false" ht="12.75" hidden="false" customHeight="false" outlineLevel="0" collapsed="false">
      <c r="K191" s="599"/>
      <c r="L191" s="600"/>
      <c r="M191" s="600"/>
      <c r="N191" s="600"/>
      <c r="O191" s="600"/>
      <c r="P191" s="600"/>
      <c r="Q191" s="23"/>
      <c r="R191" s="23"/>
      <c r="S191" s="23"/>
      <c r="T191" s="23"/>
    </row>
    <row r="192" customFormat="false" ht="12.75" hidden="false" customHeight="false" outlineLevel="0" collapsed="false">
      <c r="K192" s="599"/>
      <c r="L192" s="600"/>
      <c r="M192" s="600"/>
      <c r="N192" s="600"/>
      <c r="O192" s="600"/>
      <c r="P192" s="600"/>
      <c r="Q192" s="23"/>
      <c r="R192" s="23"/>
      <c r="S192" s="23"/>
      <c r="T192" s="23"/>
    </row>
    <row r="193" customFormat="false" ht="12.75" hidden="false" customHeight="false" outlineLevel="0" collapsed="false">
      <c r="K193" s="599"/>
      <c r="L193" s="600"/>
      <c r="M193" s="600"/>
      <c r="N193" s="600"/>
      <c r="O193" s="600"/>
      <c r="P193" s="600"/>
      <c r="Q193" s="23"/>
      <c r="R193" s="23"/>
      <c r="S193" s="23"/>
      <c r="T193" s="23"/>
    </row>
    <row r="194" customFormat="false" ht="12.75" hidden="false" customHeight="false" outlineLevel="0" collapsed="false">
      <c r="K194" s="599"/>
      <c r="L194" s="600"/>
      <c r="M194" s="600"/>
      <c r="N194" s="600"/>
      <c r="O194" s="600"/>
      <c r="P194" s="600"/>
      <c r="Q194" s="23"/>
      <c r="R194" s="23"/>
      <c r="S194" s="23"/>
      <c r="T194" s="23"/>
    </row>
    <row r="195" customFormat="false" ht="12.75" hidden="false" customHeight="false" outlineLevel="0" collapsed="false">
      <c r="K195" s="599"/>
      <c r="L195" s="600"/>
      <c r="M195" s="600"/>
      <c r="N195" s="600"/>
      <c r="O195" s="600"/>
      <c r="P195" s="600"/>
      <c r="Q195" s="23"/>
      <c r="R195" s="23"/>
      <c r="S195" s="23"/>
      <c r="T195" s="23"/>
    </row>
    <row r="196" customFormat="false" ht="12.75" hidden="false" customHeight="false" outlineLevel="0" collapsed="false">
      <c r="K196" s="599"/>
      <c r="L196" s="600"/>
      <c r="M196" s="600"/>
      <c r="N196" s="600"/>
      <c r="O196" s="600"/>
      <c r="P196" s="600"/>
      <c r="Q196" s="23"/>
      <c r="R196" s="23"/>
      <c r="S196" s="23"/>
      <c r="T196" s="23"/>
    </row>
    <row r="197" customFormat="false" ht="12.75" hidden="false" customHeight="false" outlineLevel="0" collapsed="false">
      <c r="K197" s="599"/>
      <c r="L197" s="600"/>
      <c r="M197" s="600"/>
      <c r="N197" s="600"/>
      <c r="O197" s="600"/>
      <c r="P197" s="600"/>
      <c r="Q197" s="23"/>
      <c r="R197" s="23"/>
      <c r="S197" s="23"/>
      <c r="T197" s="23"/>
    </row>
    <row r="198" customFormat="false" ht="12.75" hidden="false" customHeight="false" outlineLevel="0" collapsed="false">
      <c r="K198" s="599"/>
      <c r="L198" s="600"/>
      <c r="M198" s="600"/>
      <c r="N198" s="600"/>
      <c r="O198" s="600"/>
      <c r="P198" s="600"/>
      <c r="Q198" s="23"/>
      <c r="R198" s="23"/>
      <c r="S198" s="23"/>
      <c r="T198" s="23"/>
    </row>
    <row r="199" customFormat="false" ht="12.75" hidden="false" customHeight="false" outlineLevel="0" collapsed="false">
      <c r="K199" s="599"/>
      <c r="L199" s="600"/>
      <c r="M199" s="600"/>
      <c r="N199" s="600"/>
      <c r="O199" s="600"/>
      <c r="P199" s="600"/>
      <c r="Q199" s="23"/>
      <c r="R199" s="23"/>
      <c r="S199" s="23"/>
      <c r="T199" s="23"/>
    </row>
    <row r="200" customFormat="false" ht="12.75" hidden="false" customHeight="false" outlineLevel="0" collapsed="false">
      <c r="K200" s="599"/>
      <c r="L200" s="600"/>
      <c r="M200" s="600"/>
      <c r="N200" s="600"/>
      <c r="O200" s="600"/>
      <c r="P200" s="600"/>
      <c r="Q200" s="23"/>
      <c r="R200" s="23"/>
      <c r="S200" s="23"/>
      <c r="T200" s="23"/>
    </row>
    <row r="201" customFormat="false" ht="12.75" hidden="false" customHeight="false" outlineLevel="0" collapsed="false">
      <c r="K201" s="599"/>
      <c r="L201" s="600"/>
      <c r="M201" s="600"/>
      <c r="N201" s="600"/>
      <c r="O201" s="600"/>
      <c r="P201" s="600"/>
      <c r="Q201" s="23"/>
      <c r="R201" s="23"/>
      <c r="S201" s="23"/>
      <c r="T201" s="23"/>
    </row>
    <row r="202" customFormat="false" ht="12.75" hidden="false" customHeight="false" outlineLevel="0" collapsed="false">
      <c r="K202" s="599"/>
      <c r="L202" s="600"/>
      <c r="M202" s="600"/>
      <c r="N202" s="600"/>
      <c r="O202" s="600"/>
      <c r="P202" s="600"/>
      <c r="Q202" s="23"/>
      <c r="R202" s="23"/>
      <c r="S202" s="23"/>
      <c r="T202" s="23"/>
    </row>
    <row r="203" customFormat="false" ht="12.75" hidden="false" customHeight="false" outlineLevel="0" collapsed="false">
      <c r="K203" s="599"/>
      <c r="L203" s="600"/>
      <c r="M203" s="600"/>
      <c r="N203" s="600"/>
      <c r="O203" s="600"/>
      <c r="P203" s="600"/>
      <c r="Q203" s="23"/>
      <c r="R203" s="23"/>
      <c r="S203" s="23"/>
      <c r="T203" s="23"/>
    </row>
    <row r="204" customFormat="false" ht="12.75" hidden="false" customHeight="false" outlineLevel="0" collapsed="false">
      <c r="K204" s="599"/>
      <c r="L204" s="600"/>
      <c r="M204" s="600"/>
      <c r="N204" s="600"/>
      <c r="O204" s="600"/>
      <c r="P204" s="600"/>
      <c r="Q204" s="23"/>
      <c r="R204" s="23"/>
      <c r="S204" s="23"/>
      <c r="T204" s="23"/>
    </row>
    <row r="205" customFormat="false" ht="12.75" hidden="false" customHeight="false" outlineLevel="0" collapsed="false">
      <c r="K205" s="599"/>
      <c r="L205" s="600"/>
      <c r="M205" s="600"/>
      <c r="N205" s="600"/>
      <c r="O205" s="600"/>
      <c r="P205" s="600"/>
      <c r="Q205" s="23"/>
      <c r="R205" s="23"/>
      <c r="S205" s="23"/>
      <c r="T205" s="23"/>
    </row>
    <row r="206" customFormat="false" ht="12.75" hidden="false" customHeight="false" outlineLevel="0" collapsed="false">
      <c r="K206" s="599"/>
      <c r="L206" s="600"/>
      <c r="M206" s="600"/>
      <c r="N206" s="600"/>
      <c r="O206" s="600"/>
      <c r="P206" s="600"/>
      <c r="Q206" s="23"/>
      <c r="R206" s="23"/>
      <c r="S206" s="23"/>
      <c r="T206" s="23"/>
    </row>
    <row r="207" customFormat="false" ht="12.75" hidden="false" customHeight="false" outlineLevel="0" collapsed="false">
      <c r="K207" s="599"/>
      <c r="L207" s="600"/>
      <c r="M207" s="600"/>
      <c r="N207" s="600"/>
      <c r="O207" s="600"/>
      <c r="P207" s="600"/>
      <c r="Q207" s="23"/>
      <c r="R207" s="23"/>
      <c r="S207" s="23"/>
      <c r="T207" s="23"/>
    </row>
    <row r="208" customFormat="false" ht="12.75" hidden="false" customHeight="false" outlineLevel="0" collapsed="false">
      <c r="K208" s="599"/>
      <c r="L208" s="600"/>
      <c r="M208" s="600"/>
      <c r="N208" s="600"/>
      <c r="O208" s="600"/>
      <c r="P208" s="600"/>
      <c r="Q208" s="23"/>
      <c r="R208" s="23"/>
      <c r="S208" s="23"/>
      <c r="T208" s="23"/>
    </row>
    <row r="209" customFormat="false" ht="12.75" hidden="false" customHeight="false" outlineLevel="0" collapsed="false">
      <c r="K209" s="599"/>
      <c r="L209" s="600"/>
      <c r="M209" s="600"/>
      <c r="N209" s="600"/>
      <c r="O209" s="600"/>
      <c r="P209" s="600"/>
      <c r="Q209" s="23"/>
      <c r="R209" s="23"/>
      <c r="S209" s="23"/>
      <c r="T209" s="23"/>
    </row>
    <row r="210" customFormat="false" ht="12.75" hidden="false" customHeight="false" outlineLevel="0" collapsed="false">
      <c r="K210" s="599"/>
      <c r="L210" s="600"/>
      <c r="M210" s="600"/>
      <c r="N210" s="600"/>
      <c r="O210" s="600"/>
      <c r="P210" s="600"/>
      <c r="Q210" s="23"/>
      <c r="R210" s="23"/>
      <c r="S210" s="23"/>
      <c r="T210" s="23"/>
    </row>
    <row r="211" customFormat="false" ht="12.75" hidden="false" customHeight="false" outlineLevel="0" collapsed="false">
      <c r="K211" s="599"/>
      <c r="L211" s="600"/>
      <c r="M211" s="600"/>
      <c r="N211" s="600"/>
      <c r="O211" s="600"/>
      <c r="P211" s="600"/>
      <c r="Q211" s="23"/>
      <c r="R211" s="23"/>
      <c r="S211" s="23"/>
      <c r="T211" s="23"/>
    </row>
    <row r="212" customFormat="false" ht="12.75" hidden="false" customHeight="false" outlineLevel="0" collapsed="false">
      <c r="K212" s="599"/>
      <c r="L212" s="600"/>
      <c r="M212" s="600"/>
      <c r="N212" s="600"/>
      <c r="O212" s="600"/>
      <c r="P212" s="600"/>
      <c r="Q212" s="23"/>
      <c r="R212" s="23"/>
      <c r="S212" s="23"/>
      <c r="T212" s="23"/>
    </row>
    <row r="213" customFormat="false" ht="12.75" hidden="false" customHeight="false" outlineLevel="0" collapsed="false">
      <c r="K213" s="599"/>
      <c r="L213" s="600"/>
      <c r="M213" s="600"/>
      <c r="N213" s="600"/>
      <c r="O213" s="600"/>
      <c r="P213" s="600"/>
      <c r="Q213" s="23"/>
      <c r="R213" s="23"/>
      <c r="S213" s="23"/>
      <c r="T213" s="23"/>
    </row>
    <row r="214" customFormat="false" ht="12.75" hidden="false" customHeight="false" outlineLevel="0" collapsed="false">
      <c r="K214" s="599"/>
      <c r="L214" s="600"/>
      <c r="M214" s="600"/>
      <c r="N214" s="600"/>
      <c r="O214" s="600"/>
      <c r="P214" s="600"/>
      <c r="Q214" s="23"/>
      <c r="R214" s="23"/>
      <c r="S214" s="23"/>
      <c r="T214" s="23"/>
    </row>
    <row r="215" customFormat="false" ht="12.75" hidden="false" customHeight="false" outlineLevel="0" collapsed="false">
      <c r="K215" s="599"/>
      <c r="L215" s="600"/>
      <c r="M215" s="600"/>
      <c r="N215" s="600"/>
      <c r="O215" s="600"/>
      <c r="P215" s="600"/>
      <c r="Q215" s="23"/>
      <c r="R215" s="23"/>
      <c r="S215" s="23"/>
      <c r="T215" s="23"/>
    </row>
    <row r="216" customFormat="false" ht="12.75" hidden="false" customHeight="false" outlineLevel="0" collapsed="false">
      <c r="K216" s="599"/>
      <c r="L216" s="600"/>
      <c r="M216" s="600"/>
      <c r="N216" s="600"/>
      <c r="O216" s="600"/>
      <c r="P216" s="600"/>
      <c r="Q216" s="23"/>
      <c r="R216" s="23"/>
      <c r="S216" s="23"/>
      <c r="T216" s="23"/>
    </row>
    <row r="217" customFormat="false" ht="12.75" hidden="false" customHeight="false" outlineLevel="0" collapsed="false">
      <c r="K217" s="599"/>
      <c r="L217" s="600"/>
      <c r="M217" s="600"/>
      <c r="N217" s="600"/>
      <c r="O217" s="600"/>
      <c r="P217" s="600"/>
      <c r="Q217" s="23"/>
      <c r="R217" s="23"/>
      <c r="S217" s="23"/>
      <c r="T217" s="23"/>
    </row>
    <row r="218" customFormat="false" ht="12.75" hidden="false" customHeight="false" outlineLevel="0" collapsed="false">
      <c r="K218" s="599"/>
      <c r="L218" s="600"/>
      <c r="M218" s="600"/>
      <c r="N218" s="600"/>
      <c r="O218" s="600"/>
      <c r="P218" s="600"/>
      <c r="Q218" s="23"/>
      <c r="R218" s="23"/>
      <c r="S218" s="23"/>
      <c r="T218" s="23"/>
    </row>
    <row r="219" customFormat="false" ht="12.75" hidden="false" customHeight="false" outlineLevel="0" collapsed="false">
      <c r="K219" s="599"/>
      <c r="L219" s="600"/>
      <c r="M219" s="600"/>
      <c r="N219" s="600"/>
      <c r="O219" s="600"/>
      <c r="P219" s="600"/>
      <c r="Q219" s="23"/>
      <c r="R219" s="23"/>
      <c r="S219" s="23"/>
      <c r="T219" s="23"/>
    </row>
    <row r="220" customFormat="false" ht="12.75" hidden="false" customHeight="false" outlineLevel="0" collapsed="false">
      <c r="K220" s="599"/>
      <c r="L220" s="600"/>
      <c r="M220" s="600"/>
      <c r="N220" s="600"/>
      <c r="O220" s="600"/>
      <c r="P220" s="600"/>
      <c r="Q220" s="23"/>
      <c r="R220" s="23"/>
      <c r="S220" s="23"/>
      <c r="T220" s="23"/>
    </row>
    <row r="221" customFormat="false" ht="12.75" hidden="false" customHeight="false" outlineLevel="0" collapsed="false">
      <c r="K221" s="599"/>
      <c r="L221" s="600"/>
      <c r="M221" s="600"/>
      <c r="N221" s="600"/>
      <c r="O221" s="600"/>
      <c r="P221" s="600"/>
      <c r="Q221" s="23"/>
      <c r="R221" s="23"/>
      <c r="S221" s="23"/>
      <c r="T221" s="23"/>
    </row>
    <row r="222" customFormat="false" ht="12.75" hidden="false" customHeight="false" outlineLevel="0" collapsed="false">
      <c r="K222" s="599"/>
      <c r="L222" s="600"/>
      <c r="M222" s="600"/>
      <c r="N222" s="600"/>
      <c r="O222" s="600"/>
      <c r="P222" s="600"/>
      <c r="Q222" s="23"/>
      <c r="R222" s="23"/>
      <c r="S222" s="23"/>
      <c r="T222" s="23"/>
    </row>
    <row r="223" customFormat="false" ht="12.75" hidden="false" customHeight="false" outlineLevel="0" collapsed="false">
      <c r="K223" s="599"/>
      <c r="L223" s="600"/>
      <c r="M223" s="600"/>
      <c r="N223" s="600"/>
      <c r="O223" s="600"/>
      <c r="P223" s="600"/>
      <c r="Q223" s="23"/>
      <c r="R223" s="23"/>
      <c r="S223" s="23"/>
      <c r="T223" s="23"/>
    </row>
    <row r="224" customFormat="false" ht="12.75" hidden="false" customHeight="false" outlineLevel="0" collapsed="false">
      <c r="K224" s="599"/>
      <c r="L224" s="600"/>
      <c r="M224" s="600"/>
      <c r="N224" s="600"/>
      <c r="O224" s="600"/>
      <c r="P224" s="600"/>
      <c r="Q224" s="23"/>
      <c r="R224" s="23"/>
      <c r="S224" s="23"/>
      <c r="T224" s="23"/>
    </row>
    <row r="225" customFormat="false" ht="12.75" hidden="false" customHeight="false" outlineLevel="0" collapsed="false">
      <c r="K225" s="599"/>
      <c r="L225" s="600"/>
      <c r="M225" s="600"/>
      <c r="N225" s="600"/>
      <c r="O225" s="600"/>
      <c r="P225" s="600"/>
      <c r="Q225" s="23"/>
      <c r="R225" s="23"/>
      <c r="S225" s="23"/>
      <c r="T225" s="23"/>
    </row>
    <row r="226" customFormat="false" ht="12.75" hidden="false" customHeight="false" outlineLevel="0" collapsed="false">
      <c r="K226" s="599"/>
      <c r="L226" s="600"/>
      <c r="M226" s="600"/>
      <c r="N226" s="600"/>
      <c r="O226" s="600"/>
      <c r="P226" s="600"/>
      <c r="Q226" s="23"/>
      <c r="R226" s="23"/>
      <c r="S226" s="23"/>
      <c r="T226" s="23"/>
    </row>
    <row r="227" customFormat="false" ht="12.75" hidden="false" customHeight="false" outlineLevel="0" collapsed="false">
      <c r="K227" s="599"/>
      <c r="L227" s="600"/>
      <c r="M227" s="600"/>
      <c r="N227" s="600"/>
      <c r="O227" s="600"/>
      <c r="P227" s="600"/>
      <c r="Q227" s="23"/>
      <c r="R227" s="23"/>
      <c r="S227" s="23"/>
      <c r="T227" s="23"/>
    </row>
    <row r="228" customFormat="false" ht="12.75" hidden="false" customHeight="false" outlineLevel="0" collapsed="false">
      <c r="K228" s="599"/>
      <c r="L228" s="600"/>
      <c r="M228" s="600"/>
      <c r="N228" s="600"/>
      <c r="O228" s="600"/>
      <c r="P228" s="600"/>
      <c r="Q228" s="23"/>
      <c r="R228" s="23"/>
      <c r="S228" s="23"/>
      <c r="T228" s="23"/>
    </row>
    <row r="229" customFormat="false" ht="12.75" hidden="false" customHeight="false" outlineLevel="0" collapsed="false">
      <c r="K229" s="599"/>
      <c r="L229" s="600"/>
      <c r="M229" s="600"/>
      <c r="N229" s="600"/>
      <c r="O229" s="600"/>
      <c r="P229" s="600"/>
      <c r="Q229" s="23"/>
      <c r="R229" s="23"/>
      <c r="S229" s="23"/>
      <c r="T229" s="23"/>
    </row>
    <row r="230" customFormat="false" ht="12.75" hidden="false" customHeight="false" outlineLevel="0" collapsed="false">
      <c r="K230" s="599"/>
      <c r="L230" s="600"/>
      <c r="M230" s="600"/>
      <c r="N230" s="600"/>
      <c r="O230" s="600"/>
      <c r="P230" s="600"/>
      <c r="Q230" s="23"/>
      <c r="R230" s="23"/>
      <c r="S230" s="23"/>
      <c r="T230" s="23"/>
    </row>
    <row r="231" customFormat="false" ht="12.75" hidden="false" customHeight="false" outlineLevel="0" collapsed="false">
      <c r="K231" s="599"/>
      <c r="L231" s="600"/>
      <c r="M231" s="600"/>
      <c r="N231" s="600"/>
      <c r="O231" s="600"/>
      <c r="P231" s="600"/>
      <c r="Q231" s="23"/>
      <c r="R231" s="23"/>
      <c r="S231" s="23"/>
      <c r="T231" s="23"/>
    </row>
    <row r="232" customFormat="false" ht="12.75" hidden="false" customHeight="false" outlineLevel="0" collapsed="false">
      <c r="K232" s="599"/>
      <c r="L232" s="600"/>
      <c r="M232" s="600"/>
      <c r="N232" s="600"/>
      <c r="O232" s="600"/>
      <c r="P232" s="600"/>
      <c r="Q232" s="23"/>
      <c r="R232" s="23"/>
      <c r="S232" s="23"/>
      <c r="T232" s="23"/>
    </row>
    <row r="233" customFormat="false" ht="12.75" hidden="false" customHeight="false" outlineLevel="0" collapsed="false">
      <c r="K233" s="599"/>
      <c r="L233" s="600"/>
      <c r="M233" s="600"/>
      <c r="N233" s="600"/>
      <c r="O233" s="600"/>
      <c r="P233" s="600"/>
      <c r="Q233" s="23"/>
      <c r="R233" s="23"/>
      <c r="S233" s="23"/>
      <c r="T233" s="23"/>
    </row>
    <row r="234" customFormat="false" ht="12.75" hidden="false" customHeight="false" outlineLevel="0" collapsed="false">
      <c r="K234" s="599"/>
      <c r="L234" s="600"/>
      <c r="M234" s="600"/>
      <c r="N234" s="600"/>
      <c r="O234" s="600"/>
      <c r="P234" s="600"/>
      <c r="Q234" s="23"/>
      <c r="R234" s="23"/>
      <c r="S234" s="23"/>
      <c r="T234" s="23"/>
    </row>
    <row r="235" customFormat="false" ht="12.75" hidden="false" customHeight="false" outlineLevel="0" collapsed="false">
      <c r="K235" s="599"/>
      <c r="L235" s="600"/>
      <c r="M235" s="600"/>
      <c r="N235" s="600"/>
      <c r="O235" s="600"/>
      <c r="P235" s="600"/>
      <c r="Q235" s="23"/>
      <c r="R235" s="23"/>
      <c r="S235" s="23"/>
      <c r="T235" s="23"/>
    </row>
    <row r="236" customFormat="false" ht="12.75" hidden="false" customHeight="false" outlineLevel="0" collapsed="false">
      <c r="K236" s="599"/>
      <c r="L236" s="600"/>
      <c r="M236" s="600"/>
      <c r="N236" s="600"/>
      <c r="O236" s="600"/>
      <c r="P236" s="600"/>
      <c r="Q236" s="23"/>
      <c r="R236" s="23"/>
      <c r="S236" s="23"/>
      <c r="T236" s="23"/>
    </row>
    <row r="237" customFormat="false" ht="12.75" hidden="false" customHeight="false" outlineLevel="0" collapsed="false">
      <c r="K237" s="599"/>
      <c r="L237" s="600"/>
      <c r="M237" s="600"/>
      <c r="N237" s="600"/>
      <c r="O237" s="600"/>
      <c r="P237" s="600"/>
      <c r="Q237" s="23"/>
      <c r="R237" s="23"/>
      <c r="S237" s="23"/>
      <c r="T237" s="23"/>
    </row>
    <row r="238" customFormat="false" ht="12.75" hidden="false" customHeight="false" outlineLevel="0" collapsed="false">
      <c r="K238" s="599"/>
      <c r="L238" s="600"/>
      <c r="M238" s="600"/>
      <c r="N238" s="600"/>
      <c r="O238" s="600"/>
      <c r="P238" s="600"/>
      <c r="Q238" s="23"/>
      <c r="R238" s="23"/>
      <c r="S238" s="23"/>
      <c r="T238" s="23"/>
    </row>
    <row r="239" customFormat="false" ht="12.75" hidden="false" customHeight="false" outlineLevel="0" collapsed="false">
      <c r="K239" s="599"/>
      <c r="L239" s="600"/>
      <c r="M239" s="600"/>
      <c r="N239" s="600"/>
      <c r="O239" s="600"/>
      <c r="P239" s="600"/>
      <c r="Q239" s="23"/>
      <c r="R239" s="23"/>
      <c r="S239" s="23"/>
      <c r="T239" s="23"/>
    </row>
    <row r="240" customFormat="false" ht="12.75" hidden="false" customHeight="false" outlineLevel="0" collapsed="false">
      <c r="K240" s="599"/>
      <c r="L240" s="600"/>
      <c r="M240" s="600"/>
      <c r="N240" s="600"/>
      <c r="O240" s="600"/>
      <c r="P240" s="600"/>
      <c r="Q240" s="23"/>
      <c r="R240" s="23"/>
      <c r="S240" s="23"/>
      <c r="T240" s="23"/>
    </row>
    <row r="241" customFormat="false" ht="12.75" hidden="false" customHeight="false" outlineLevel="0" collapsed="false">
      <c r="K241" s="599"/>
      <c r="L241" s="600"/>
      <c r="M241" s="600"/>
      <c r="N241" s="600"/>
      <c r="O241" s="600"/>
      <c r="P241" s="600"/>
      <c r="Q241" s="23"/>
      <c r="R241" s="23"/>
      <c r="S241" s="23"/>
      <c r="T241" s="23"/>
    </row>
    <row r="242" customFormat="false" ht="12.75" hidden="false" customHeight="false" outlineLevel="0" collapsed="false">
      <c r="K242" s="599"/>
      <c r="L242" s="600"/>
      <c r="M242" s="600"/>
      <c r="N242" s="600"/>
      <c r="O242" s="600"/>
      <c r="P242" s="600"/>
      <c r="Q242" s="23"/>
      <c r="R242" s="23"/>
      <c r="S242" s="23"/>
      <c r="T242" s="23"/>
    </row>
    <row r="243" customFormat="false" ht="12.75" hidden="false" customHeight="false" outlineLevel="0" collapsed="false">
      <c r="K243" s="599"/>
      <c r="L243" s="600"/>
      <c r="M243" s="600"/>
      <c r="N243" s="600"/>
      <c r="O243" s="600"/>
      <c r="P243" s="600"/>
      <c r="Q243" s="23"/>
      <c r="R243" s="23"/>
      <c r="S243" s="23"/>
      <c r="T243" s="23"/>
    </row>
    <row r="244" customFormat="false" ht="12.75" hidden="false" customHeight="false" outlineLevel="0" collapsed="false">
      <c r="K244" s="599"/>
      <c r="L244" s="600"/>
      <c r="M244" s="600"/>
      <c r="N244" s="600"/>
      <c r="O244" s="600"/>
      <c r="P244" s="600"/>
      <c r="Q244" s="23"/>
      <c r="R244" s="23"/>
      <c r="S244" s="23"/>
      <c r="T244" s="23"/>
    </row>
    <row r="245" customFormat="false" ht="12.75" hidden="false" customHeight="false" outlineLevel="0" collapsed="false">
      <c r="K245" s="599"/>
      <c r="L245" s="600"/>
      <c r="M245" s="600"/>
      <c r="N245" s="600"/>
      <c r="O245" s="600"/>
      <c r="P245" s="600"/>
      <c r="Q245" s="23"/>
      <c r="R245" s="23"/>
      <c r="S245" s="23"/>
      <c r="T245" s="23"/>
    </row>
    <row r="246" customFormat="false" ht="12.75" hidden="false" customHeight="false" outlineLevel="0" collapsed="false">
      <c r="K246" s="599"/>
      <c r="L246" s="600"/>
      <c r="M246" s="600"/>
      <c r="N246" s="600"/>
      <c r="O246" s="600"/>
      <c r="P246" s="600"/>
      <c r="Q246" s="23"/>
      <c r="R246" s="23"/>
      <c r="S246" s="23"/>
      <c r="T246" s="23"/>
    </row>
    <row r="247" customFormat="false" ht="12.75" hidden="false" customHeight="false" outlineLevel="0" collapsed="false">
      <c r="K247" s="599"/>
      <c r="L247" s="600"/>
      <c r="M247" s="600"/>
      <c r="N247" s="600"/>
      <c r="O247" s="600"/>
      <c r="P247" s="600"/>
      <c r="Q247" s="23"/>
      <c r="R247" s="23"/>
      <c r="S247" s="23"/>
      <c r="T247" s="23"/>
    </row>
    <row r="248" customFormat="false" ht="12.75" hidden="false" customHeight="false" outlineLevel="0" collapsed="false">
      <c r="K248" s="599"/>
      <c r="L248" s="600"/>
      <c r="M248" s="600"/>
      <c r="N248" s="600"/>
      <c r="O248" s="600"/>
      <c r="P248" s="600"/>
      <c r="Q248" s="23"/>
      <c r="R248" s="23"/>
      <c r="S248" s="23"/>
      <c r="T248" s="23"/>
    </row>
    <row r="249" customFormat="false" ht="12.75" hidden="false" customHeight="false" outlineLevel="0" collapsed="false">
      <c r="K249" s="599"/>
      <c r="L249" s="600"/>
      <c r="M249" s="600"/>
      <c r="N249" s="600"/>
      <c r="O249" s="600"/>
      <c r="P249" s="600"/>
      <c r="Q249" s="23"/>
      <c r="R249" s="23"/>
      <c r="S249" s="23"/>
      <c r="T249" s="23"/>
    </row>
    <row r="250" customFormat="false" ht="12.75" hidden="false" customHeight="false" outlineLevel="0" collapsed="false">
      <c r="K250" s="599"/>
      <c r="L250" s="600"/>
      <c r="M250" s="600"/>
      <c r="N250" s="600"/>
      <c r="O250" s="600"/>
      <c r="P250" s="600"/>
      <c r="Q250" s="23"/>
      <c r="R250" s="23"/>
      <c r="S250" s="23"/>
      <c r="T250" s="23"/>
    </row>
    <row r="251" customFormat="false" ht="12.75" hidden="false" customHeight="false" outlineLevel="0" collapsed="false">
      <c r="K251" s="599"/>
      <c r="L251" s="600"/>
      <c r="M251" s="600"/>
      <c r="N251" s="600"/>
      <c r="O251" s="600"/>
      <c r="P251" s="600"/>
      <c r="Q251" s="23"/>
      <c r="R251" s="23"/>
      <c r="S251" s="23"/>
      <c r="T251" s="23"/>
    </row>
    <row r="252" customFormat="false" ht="12.75" hidden="false" customHeight="false" outlineLevel="0" collapsed="false">
      <c r="K252" s="599"/>
      <c r="L252" s="600"/>
      <c r="M252" s="600"/>
      <c r="N252" s="600"/>
      <c r="O252" s="600"/>
      <c r="P252" s="600"/>
      <c r="Q252" s="23"/>
      <c r="R252" s="23"/>
      <c r="S252" s="23"/>
      <c r="T252" s="23"/>
    </row>
    <row r="253" customFormat="false" ht="12.75" hidden="false" customHeight="false" outlineLevel="0" collapsed="false">
      <c r="K253" s="599"/>
      <c r="L253" s="600"/>
      <c r="M253" s="600"/>
      <c r="N253" s="600"/>
      <c r="O253" s="600"/>
      <c r="P253" s="600"/>
      <c r="Q253" s="23"/>
      <c r="R253" s="23"/>
      <c r="S253" s="23"/>
      <c r="T253" s="23"/>
    </row>
    <row r="254" customFormat="false" ht="12.75" hidden="false" customHeight="false" outlineLevel="0" collapsed="false">
      <c r="K254" s="599"/>
      <c r="L254" s="600"/>
      <c r="M254" s="600"/>
      <c r="N254" s="600"/>
      <c r="O254" s="600"/>
      <c r="P254" s="600"/>
      <c r="Q254" s="23"/>
      <c r="R254" s="23"/>
      <c r="S254" s="23"/>
      <c r="T254" s="23"/>
    </row>
    <row r="255" customFormat="false" ht="12.75" hidden="false" customHeight="false" outlineLevel="0" collapsed="false">
      <c r="K255" s="599"/>
      <c r="L255" s="600"/>
      <c r="M255" s="600"/>
      <c r="N255" s="600"/>
      <c r="O255" s="600"/>
      <c r="P255" s="600"/>
      <c r="Q255" s="23"/>
      <c r="R255" s="23"/>
      <c r="S255" s="23"/>
      <c r="T255" s="23"/>
    </row>
    <row r="256" customFormat="false" ht="12.75" hidden="false" customHeight="false" outlineLevel="0" collapsed="false">
      <c r="K256" s="599"/>
      <c r="L256" s="600"/>
      <c r="M256" s="600"/>
      <c r="N256" s="600"/>
      <c r="O256" s="600"/>
      <c r="P256" s="600"/>
      <c r="Q256" s="23"/>
      <c r="R256" s="23"/>
      <c r="S256" s="23"/>
      <c r="T256" s="23"/>
    </row>
    <row r="257" customFormat="false" ht="12.75" hidden="false" customHeight="false" outlineLevel="0" collapsed="false">
      <c r="K257" s="599"/>
      <c r="L257" s="600"/>
      <c r="M257" s="600"/>
      <c r="N257" s="600"/>
      <c r="O257" s="600"/>
      <c r="P257" s="600"/>
      <c r="Q257" s="23"/>
      <c r="R257" s="23"/>
      <c r="S257" s="23"/>
      <c r="T257" s="23"/>
    </row>
    <row r="258" customFormat="false" ht="12.75" hidden="false" customHeight="false" outlineLevel="0" collapsed="false">
      <c r="K258" s="599"/>
      <c r="L258" s="600"/>
      <c r="M258" s="600"/>
      <c r="N258" s="600"/>
      <c r="O258" s="600"/>
      <c r="P258" s="600"/>
      <c r="Q258" s="23"/>
      <c r="R258" s="23"/>
      <c r="S258" s="23"/>
      <c r="T258" s="23"/>
    </row>
    <row r="259" customFormat="false" ht="12.75" hidden="false" customHeight="false" outlineLevel="0" collapsed="false">
      <c r="K259" s="599"/>
      <c r="L259" s="600"/>
      <c r="M259" s="600"/>
      <c r="N259" s="600"/>
      <c r="O259" s="600"/>
      <c r="P259" s="600"/>
      <c r="Q259" s="23"/>
      <c r="R259" s="23"/>
      <c r="S259" s="23"/>
      <c r="T259" s="23"/>
    </row>
    <row r="260" customFormat="false" ht="12.75" hidden="false" customHeight="false" outlineLevel="0" collapsed="false">
      <c r="K260" s="599"/>
      <c r="L260" s="600"/>
      <c r="M260" s="600"/>
      <c r="N260" s="600"/>
      <c r="O260" s="600"/>
      <c r="P260" s="600"/>
      <c r="Q260" s="23"/>
      <c r="R260" s="23"/>
      <c r="S260" s="23"/>
      <c r="T260" s="23"/>
    </row>
    <row r="261" customFormat="false" ht="12.75" hidden="false" customHeight="false" outlineLevel="0" collapsed="false">
      <c r="K261" s="599"/>
      <c r="L261" s="600"/>
      <c r="M261" s="600"/>
      <c r="N261" s="600"/>
      <c r="O261" s="600"/>
      <c r="P261" s="600"/>
      <c r="Q261" s="23"/>
      <c r="R261" s="23"/>
      <c r="S261" s="23"/>
      <c r="T261" s="23"/>
    </row>
    <row r="262" customFormat="false" ht="12.75" hidden="false" customHeight="false" outlineLevel="0" collapsed="false">
      <c r="K262" s="599"/>
      <c r="L262" s="600"/>
      <c r="M262" s="600"/>
      <c r="N262" s="600"/>
      <c r="O262" s="600"/>
      <c r="P262" s="600"/>
      <c r="Q262" s="23"/>
      <c r="R262" s="23"/>
      <c r="S262" s="23"/>
      <c r="T262" s="23"/>
    </row>
    <row r="263" customFormat="false" ht="12.75" hidden="false" customHeight="false" outlineLevel="0" collapsed="false">
      <c r="K263" s="599"/>
      <c r="L263" s="600"/>
      <c r="M263" s="600"/>
      <c r="N263" s="600"/>
      <c r="O263" s="600"/>
      <c r="P263" s="600"/>
      <c r="Q263" s="23"/>
      <c r="R263" s="23"/>
      <c r="S263" s="23"/>
      <c r="T263" s="23"/>
    </row>
    <row r="264" customFormat="false" ht="12.75" hidden="false" customHeight="false" outlineLevel="0" collapsed="false">
      <c r="K264" s="599"/>
      <c r="L264" s="600"/>
      <c r="M264" s="600"/>
      <c r="N264" s="600"/>
      <c r="O264" s="600"/>
      <c r="P264" s="600"/>
      <c r="Q264" s="23"/>
      <c r="R264" s="23"/>
      <c r="S264" s="23"/>
      <c r="T264" s="23"/>
    </row>
    <row r="265" customFormat="false" ht="12.75" hidden="false" customHeight="false" outlineLevel="0" collapsed="false">
      <c r="K265" s="599"/>
      <c r="L265" s="600"/>
      <c r="M265" s="600"/>
      <c r="N265" s="600"/>
      <c r="O265" s="600"/>
      <c r="P265" s="600"/>
      <c r="Q265" s="23"/>
      <c r="R265" s="23"/>
      <c r="S265" s="23"/>
      <c r="T265" s="23"/>
    </row>
    <row r="266" customFormat="false" ht="12.75" hidden="false" customHeight="false" outlineLevel="0" collapsed="false">
      <c r="K266" s="599"/>
      <c r="L266" s="600"/>
      <c r="M266" s="600"/>
      <c r="N266" s="600"/>
      <c r="O266" s="600"/>
      <c r="P266" s="600"/>
      <c r="Q266" s="23"/>
      <c r="R266" s="23"/>
      <c r="S266" s="23"/>
      <c r="T266" s="23"/>
    </row>
    <row r="267" customFormat="false" ht="12.75" hidden="false" customHeight="false" outlineLevel="0" collapsed="false">
      <c r="K267" s="599"/>
      <c r="L267" s="600"/>
      <c r="M267" s="600"/>
      <c r="N267" s="600"/>
      <c r="O267" s="600"/>
      <c r="P267" s="600"/>
      <c r="Q267" s="23"/>
      <c r="R267" s="23"/>
      <c r="S267" s="23"/>
      <c r="T267" s="23"/>
    </row>
    <row r="268" customFormat="false" ht="12.75" hidden="false" customHeight="false" outlineLevel="0" collapsed="false">
      <c r="K268" s="599"/>
      <c r="L268" s="600"/>
      <c r="M268" s="600"/>
      <c r="N268" s="600"/>
      <c r="O268" s="600"/>
      <c r="P268" s="600"/>
      <c r="Q268" s="23"/>
      <c r="R268" s="23"/>
      <c r="S268" s="23"/>
      <c r="T268" s="23"/>
    </row>
    <row r="269" customFormat="false" ht="12.75" hidden="false" customHeight="false" outlineLevel="0" collapsed="false">
      <c r="K269" s="599"/>
      <c r="L269" s="600"/>
      <c r="M269" s="600"/>
      <c r="N269" s="600"/>
      <c r="O269" s="600"/>
      <c r="P269" s="600"/>
      <c r="Q269" s="23"/>
      <c r="R269" s="23"/>
      <c r="S269" s="23"/>
      <c r="T269" s="23"/>
    </row>
    <row r="270" customFormat="false" ht="12.75" hidden="false" customHeight="false" outlineLevel="0" collapsed="false">
      <c r="K270" s="599"/>
      <c r="L270" s="600"/>
      <c r="M270" s="600"/>
      <c r="N270" s="600"/>
      <c r="O270" s="600"/>
      <c r="P270" s="600"/>
      <c r="Q270" s="23"/>
      <c r="R270" s="23"/>
      <c r="S270" s="23"/>
      <c r="T270" s="23"/>
    </row>
    <row r="271" customFormat="false" ht="12.75" hidden="false" customHeight="false" outlineLevel="0" collapsed="false">
      <c r="K271" s="599"/>
      <c r="L271" s="600"/>
      <c r="M271" s="600"/>
      <c r="N271" s="600"/>
      <c r="O271" s="600"/>
      <c r="P271" s="600"/>
      <c r="Q271" s="23"/>
      <c r="R271" s="23"/>
      <c r="S271" s="23"/>
      <c r="T271" s="23"/>
    </row>
    <row r="272" customFormat="false" ht="12.75" hidden="false" customHeight="false" outlineLevel="0" collapsed="false">
      <c r="K272" s="599"/>
      <c r="L272" s="600"/>
      <c r="M272" s="600"/>
      <c r="N272" s="600"/>
      <c r="O272" s="600"/>
      <c r="P272" s="600"/>
      <c r="Q272" s="23"/>
      <c r="R272" s="23"/>
      <c r="S272" s="23"/>
      <c r="T272" s="23"/>
    </row>
    <row r="273" customFormat="false" ht="12.75" hidden="false" customHeight="false" outlineLevel="0" collapsed="false">
      <c r="K273" s="599"/>
      <c r="L273" s="600"/>
      <c r="M273" s="600"/>
      <c r="N273" s="600"/>
      <c r="O273" s="600"/>
      <c r="P273" s="600"/>
      <c r="Q273" s="23"/>
      <c r="R273" s="23"/>
      <c r="S273" s="23"/>
      <c r="T273" s="23"/>
    </row>
    <row r="274" customFormat="false" ht="12.75" hidden="false" customHeight="false" outlineLevel="0" collapsed="false">
      <c r="K274" s="599"/>
      <c r="L274" s="600"/>
      <c r="M274" s="600"/>
      <c r="N274" s="600"/>
      <c r="O274" s="600"/>
      <c r="P274" s="600"/>
      <c r="Q274" s="23"/>
      <c r="R274" s="23"/>
      <c r="S274" s="23"/>
      <c r="T274" s="23"/>
    </row>
    <row r="275" customFormat="false" ht="12.75" hidden="false" customHeight="false" outlineLevel="0" collapsed="false">
      <c r="K275" s="599"/>
      <c r="L275" s="600"/>
      <c r="M275" s="600"/>
      <c r="N275" s="600"/>
      <c r="O275" s="600"/>
      <c r="P275" s="600"/>
      <c r="Q275" s="23"/>
      <c r="R275" s="23"/>
      <c r="S275" s="23"/>
      <c r="T275" s="23"/>
    </row>
    <row r="276" customFormat="false" ht="12.75" hidden="false" customHeight="false" outlineLevel="0" collapsed="false">
      <c r="K276" s="599"/>
      <c r="L276" s="600"/>
      <c r="M276" s="600"/>
      <c r="N276" s="600"/>
      <c r="O276" s="600"/>
      <c r="P276" s="600"/>
      <c r="Q276" s="23"/>
      <c r="R276" s="23"/>
      <c r="S276" s="23"/>
      <c r="T276" s="23"/>
    </row>
    <row r="277" customFormat="false" ht="12.75" hidden="false" customHeight="false" outlineLevel="0" collapsed="false">
      <c r="K277" s="599"/>
      <c r="L277" s="600"/>
      <c r="M277" s="600"/>
      <c r="N277" s="600"/>
      <c r="O277" s="600"/>
      <c r="P277" s="600"/>
      <c r="Q277" s="23"/>
      <c r="R277" s="23"/>
      <c r="S277" s="23"/>
      <c r="T277" s="23"/>
    </row>
    <row r="278" customFormat="false" ht="12.75" hidden="false" customHeight="false" outlineLevel="0" collapsed="false">
      <c r="K278" s="599"/>
      <c r="L278" s="600"/>
      <c r="M278" s="600"/>
      <c r="N278" s="600"/>
      <c r="O278" s="600"/>
      <c r="P278" s="600"/>
      <c r="Q278" s="23"/>
      <c r="R278" s="23"/>
      <c r="S278" s="23"/>
      <c r="T278" s="23"/>
    </row>
    <row r="279" customFormat="false" ht="12.75" hidden="false" customHeight="false" outlineLevel="0" collapsed="false">
      <c r="K279" s="599"/>
      <c r="L279" s="600"/>
      <c r="M279" s="600"/>
      <c r="N279" s="600"/>
      <c r="O279" s="600"/>
      <c r="P279" s="600"/>
      <c r="Q279" s="23"/>
      <c r="R279" s="23"/>
      <c r="S279" s="23"/>
      <c r="T279" s="23"/>
    </row>
    <row r="280" customFormat="false" ht="12.75" hidden="false" customHeight="false" outlineLevel="0" collapsed="false">
      <c r="K280" s="599"/>
      <c r="L280" s="600"/>
      <c r="M280" s="600"/>
      <c r="N280" s="600"/>
      <c r="O280" s="600"/>
      <c r="P280" s="600"/>
      <c r="Q280" s="23"/>
      <c r="R280" s="23"/>
      <c r="S280" s="23"/>
      <c r="T280" s="23"/>
    </row>
    <row r="281" customFormat="false" ht="12.75" hidden="false" customHeight="false" outlineLevel="0" collapsed="false">
      <c r="K281" s="599"/>
      <c r="L281" s="600"/>
      <c r="M281" s="600"/>
      <c r="N281" s="600"/>
      <c r="O281" s="600"/>
      <c r="P281" s="600"/>
      <c r="Q281" s="23"/>
      <c r="R281" s="23"/>
      <c r="S281" s="23"/>
      <c r="T281" s="23"/>
    </row>
    <row r="282" customFormat="false" ht="12.75" hidden="false" customHeight="false" outlineLevel="0" collapsed="false">
      <c r="K282" s="599"/>
      <c r="L282" s="600"/>
      <c r="M282" s="600"/>
      <c r="N282" s="600"/>
      <c r="O282" s="600"/>
      <c r="P282" s="600"/>
      <c r="Q282" s="23"/>
      <c r="R282" s="23"/>
      <c r="S282" s="23"/>
      <c r="T282" s="23"/>
    </row>
    <row r="283" customFormat="false" ht="12.75" hidden="false" customHeight="false" outlineLevel="0" collapsed="false">
      <c r="K283" s="599"/>
      <c r="L283" s="600"/>
      <c r="M283" s="600"/>
      <c r="N283" s="600"/>
      <c r="O283" s="600"/>
      <c r="P283" s="600"/>
      <c r="Q283" s="23"/>
      <c r="R283" s="23"/>
      <c r="S283" s="23"/>
      <c r="T283" s="23"/>
    </row>
    <row r="284" customFormat="false" ht="12.75" hidden="false" customHeight="false" outlineLevel="0" collapsed="false">
      <c r="K284" s="599"/>
      <c r="L284" s="600"/>
      <c r="M284" s="600"/>
      <c r="N284" s="600"/>
      <c r="O284" s="600"/>
      <c r="P284" s="600"/>
      <c r="Q284" s="23"/>
      <c r="R284" s="23"/>
      <c r="S284" s="23"/>
      <c r="T284" s="23"/>
    </row>
    <row r="285" customFormat="false" ht="12.75" hidden="false" customHeight="false" outlineLevel="0" collapsed="false">
      <c r="K285" s="599"/>
      <c r="L285" s="600"/>
      <c r="M285" s="600"/>
      <c r="N285" s="600"/>
      <c r="O285" s="600"/>
      <c r="P285" s="600"/>
      <c r="Q285" s="23"/>
      <c r="R285" s="23"/>
      <c r="S285" s="23"/>
      <c r="T285" s="23"/>
    </row>
    <row r="286" customFormat="false" ht="12.75" hidden="false" customHeight="false" outlineLevel="0" collapsed="false">
      <c r="K286" s="599"/>
      <c r="L286" s="600"/>
      <c r="M286" s="600"/>
      <c r="N286" s="600"/>
      <c r="O286" s="600"/>
      <c r="P286" s="600"/>
      <c r="Q286" s="23"/>
      <c r="R286" s="23"/>
      <c r="S286" s="23"/>
      <c r="T286" s="23"/>
    </row>
    <row r="287" customFormat="false" ht="12.75" hidden="false" customHeight="false" outlineLevel="0" collapsed="false">
      <c r="K287" s="599"/>
      <c r="L287" s="600"/>
      <c r="M287" s="600"/>
      <c r="N287" s="600"/>
      <c r="O287" s="600"/>
      <c r="P287" s="600"/>
      <c r="Q287" s="23"/>
      <c r="R287" s="23"/>
      <c r="S287" s="23"/>
      <c r="T287" s="23"/>
    </row>
    <row r="288" customFormat="false" ht="12.75" hidden="false" customHeight="false" outlineLevel="0" collapsed="false">
      <c r="K288" s="599"/>
      <c r="L288" s="600"/>
      <c r="M288" s="600"/>
      <c r="N288" s="600"/>
      <c r="O288" s="600"/>
      <c r="P288" s="600"/>
      <c r="Q288" s="23"/>
      <c r="R288" s="23"/>
      <c r="S288" s="23"/>
      <c r="T288" s="23"/>
    </row>
    <row r="289" customFormat="false" ht="12.75" hidden="false" customHeight="false" outlineLevel="0" collapsed="false">
      <c r="K289" s="599"/>
      <c r="L289" s="600"/>
      <c r="M289" s="600"/>
      <c r="N289" s="600"/>
      <c r="O289" s="600"/>
      <c r="P289" s="600"/>
      <c r="Q289" s="23"/>
      <c r="R289" s="23"/>
      <c r="S289" s="23"/>
      <c r="T289" s="23"/>
    </row>
    <row r="290" customFormat="false" ht="12.75" hidden="false" customHeight="false" outlineLevel="0" collapsed="false">
      <c r="K290" s="599"/>
      <c r="L290" s="600"/>
      <c r="M290" s="600"/>
      <c r="N290" s="600"/>
      <c r="O290" s="600"/>
      <c r="P290" s="600"/>
      <c r="Q290" s="23"/>
      <c r="R290" s="23"/>
      <c r="S290" s="23"/>
      <c r="T290" s="23"/>
    </row>
    <row r="291" customFormat="false" ht="12.75" hidden="false" customHeight="false" outlineLevel="0" collapsed="false">
      <c r="K291" s="599"/>
      <c r="L291" s="600"/>
      <c r="M291" s="600"/>
      <c r="N291" s="600"/>
      <c r="O291" s="600"/>
      <c r="P291" s="600"/>
      <c r="Q291" s="23"/>
      <c r="R291" s="23"/>
      <c r="S291" s="23"/>
      <c r="T291" s="23"/>
    </row>
    <row r="292" customFormat="false" ht="12.75" hidden="false" customHeight="false" outlineLevel="0" collapsed="false">
      <c r="K292" s="599"/>
      <c r="L292" s="600"/>
      <c r="M292" s="600"/>
      <c r="N292" s="600"/>
      <c r="O292" s="600"/>
      <c r="P292" s="600"/>
      <c r="Q292" s="23"/>
      <c r="R292" s="23"/>
      <c r="S292" s="23"/>
      <c r="T292" s="23"/>
    </row>
    <row r="293" customFormat="false" ht="12.75" hidden="false" customHeight="false" outlineLevel="0" collapsed="false">
      <c r="K293" s="599"/>
      <c r="L293" s="600"/>
      <c r="M293" s="600"/>
      <c r="N293" s="600"/>
      <c r="O293" s="600"/>
      <c r="P293" s="600"/>
      <c r="Q293" s="23"/>
      <c r="R293" s="23"/>
      <c r="S293" s="23"/>
      <c r="T293" s="23"/>
    </row>
    <row r="294" customFormat="false" ht="12.75" hidden="false" customHeight="false" outlineLevel="0" collapsed="false">
      <c r="K294" s="599"/>
      <c r="L294" s="600"/>
      <c r="M294" s="600"/>
      <c r="N294" s="600"/>
      <c r="O294" s="600"/>
      <c r="P294" s="600"/>
      <c r="Q294" s="23"/>
      <c r="R294" s="23"/>
      <c r="S294" s="23"/>
      <c r="T294" s="23"/>
    </row>
    <row r="295" customFormat="false" ht="12.75" hidden="false" customHeight="false" outlineLevel="0" collapsed="false">
      <c r="K295" s="599"/>
      <c r="L295" s="600"/>
      <c r="M295" s="600"/>
      <c r="N295" s="600"/>
      <c r="O295" s="600"/>
      <c r="P295" s="600"/>
      <c r="Q295" s="23"/>
      <c r="R295" s="23"/>
      <c r="S295" s="23"/>
      <c r="T295" s="23"/>
    </row>
    <row r="296" customFormat="false" ht="12.75" hidden="false" customHeight="false" outlineLevel="0" collapsed="false">
      <c r="K296" s="599"/>
      <c r="L296" s="600"/>
      <c r="M296" s="600"/>
      <c r="N296" s="600"/>
      <c r="O296" s="600"/>
      <c r="P296" s="600"/>
      <c r="Q296" s="23"/>
      <c r="R296" s="23"/>
      <c r="S296" s="23"/>
      <c r="T296" s="23"/>
    </row>
    <row r="297" customFormat="false" ht="12.75" hidden="false" customHeight="false" outlineLevel="0" collapsed="false">
      <c r="K297" s="599"/>
      <c r="L297" s="600"/>
      <c r="M297" s="600"/>
      <c r="N297" s="600"/>
      <c r="O297" s="600"/>
      <c r="P297" s="600"/>
      <c r="Q297" s="23"/>
      <c r="R297" s="23"/>
      <c r="S297" s="23"/>
      <c r="T297" s="23"/>
    </row>
    <row r="298" customFormat="false" ht="12.75" hidden="false" customHeight="false" outlineLevel="0" collapsed="false">
      <c r="K298" s="599"/>
      <c r="L298" s="600"/>
      <c r="M298" s="600"/>
      <c r="N298" s="600"/>
      <c r="O298" s="600"/>
      <c r="P298" s="600"/>
      <c r="Q298" s="23"/>
      <c r="R298" s="23"/>
      <c r="S298" s="23"/>
      <c r="T298" s="23"/>
    </row>
    <row r="299" customFormat="false" ht="12.75" hidden="false" customHeight="false" outlineLevel="0" collapsed="false">
      <c r="K299" s="599"/>
      <c r="L299" s="600"/>
      <c r="M299" s="600"/>
      <c r="N299" s="600"/>
      <c r="O299" s="600"/>
      <c r="P299" s="600"/>
      <c r="Q299" s="23"/>
      <c r="R299" s="23"/>
      <c r="S299" s="23"/>
      <c r="T299" s="23"/>
    </row>
    <row r="300" customFormat="false" ht="12.75" hidden="false" customHeight="false" outlineLevel="0" collapsed="false">
      <c r="K300" s="599"/>
      <c r="L300" s="600"/>
      <c r="M300" s="600"/>
      <c r="N300" s="600"/>
      <c r="O300" s="600"/>
      <c r="P300" s="600"/>
      <c r="Q300" s="23"/>
      <c r="R300" s="23"/>
      <c r="S300" s="23"/>
      <c r="T300" s="23"/>
    </row>
    <row r="301" customFormat="false" ht="12.75" hidden="false" customHeight="false" outlineLevel="0" collapsed="false">
      <c r="K301" s="599"/>
      <c r="L301" s="600"/>
      <c r="M301" s="600"/>
      <c r="N301" s="600"/>
      <c r="O301" s="600"/>
      <c r="P301" s="600"/>
      <c r="Q301" s="23"/>
      <c r="R301" s="23"/>
      <c r="S301" s="23"/>
      <c r="T301" s="23"/>
    </row>
    <row r="302" customFormat="false" ht="12.75" hidden="false" customHeight="false" outlineLevel="0" collapsed="false">
      <c r="K302" s="599"/>
      <c r="L302" s="600"/>
      <c r="M302" s="600"/>
      <c r="N302" s="600"/>
      <c r="O302" s="600"/>
      <c r="P302" s="600"/>
      <c r="Q302" s="23"/>
      <c r="R302" s="23"/>
      <c r="S302" s="23"/>
      <c r="T302" s="23"/>
    </row>
    <row r="303" customFormat="false" ht="12.75" hidden="false" customHeight="false" outlineLevel="0" collapsed="false">
      <c r="K303" s="599"/>
      <c r="L303" s="600"/>
      <c r="M303" s="600"/>
      <c r="N303" s="600"/>
      <c r="O303" s="600"/>
      <c r="P303" s="600"/>
      <c r="Q303" s="23"/>
      <c r="R303" s="23"/>
      <c r="S303" s="23"/>
      <c r="T303" s="23"/>
    </row>
    <row r="304" customFormat="false" ht="12.75" hidden="false" customHeight="false" outlineLevel="0" collapsed="false">
      <c r="K304" s="599"/>
      <c r="L304" s="600"/>
      <c r="M304" s="600"/>
      <c r="N304" s="600"/>
      <c r="O304" s="600"/>
      <c r="P304" s="600"/>
      <c r="Q304" s="23"/>
      <c r="R304" s="23"/>
      <c r="S304" s="23"/>
      <c r="T304" s="23"/>
    </row>
    <row r="305" customFormat="false" ht="12.75" hidden="false" customHeight="false" outlineLevel="0" collapsed="false">
      <c r="K305" s="599"/>
      <c r="L305" s="600"/>
      <c r="M305" s="600"/>
      <c r="N305" s="600"/>
      <c r="O305" s="600"/>
      <c r="P305" s="600"/>
      <c r="Q305" s="23"/>
      <c r="R305" s="23"/>
      <c r="S305" s="23"/>
      <c r="T305" s="23"/>
    </row>
    <row r="306" customFormat="false" ht="12.75" hidden="false" customHeight="false" outlineLevel="0" collapsed="false">
      <c r="K306" s="599"/>
      <c r="L306" s="600"/>
      <c r="M306" s="600"/>
      <c r="N306" s="600"/>
      <c r="O306" s="600"/>
      <c r="P306" s="600"/>
      <c r="Q306" s="23"/>
      <c r="R306" s="23"/>
      <c r="S306" s="23"/>
      <c r="T306" s="23"/>
    </row>
    <row r="307" customFormat="false" ht="12.75" hidden="false" customHeight="false" outlineLevel="0" collapsed="false">
      <c r="K307" s="599"/>
      <c r="L307" s="600"/>
      <c r="M307" s="600"/>
      <c r="N307" s="600"/>
      <c r="O307" s="600"/>
      <c r="P307" s="600"/>
      <c r="Q307" s="23"/>
      <c r="R307" s="23"/>
      <c r="S307" s="23"/>
      <c r="T307" s="23"/>
    </row>
    <row r="308" customFormat="false" ht="12.75" hidden="false" customHeight="false" outlineLevel="0" collapsed="false">
      <c r="K308" s="599"/>
      <c r="L308" s="600"/>
      <c r="M308" s="600"/>
      <c r="N308" s="600"/>
      <c r="O308" s="600"/>
      <c r="P308" s="600"/>
      <c r="Q308" s="23"/>
      <c r="R308" s="23"/>
      <c r="S308" s="23"/>
      <c r="T308" s="23"/>
    </row>
    <row r="309" customFormat="false" ht="12.75" hidden="false" customHeight="false" outlineLevel="0" collapsed="false">
      <c r="K309" s="599"/>
      <c r="L309" s="600"/>
      <c r="M309" s="600"/>
      <c r="N309" s="600"/>
      <c r="O309" s="600"/>
      <c r="P309" s="600"/>
      <c r="Q309" s="23"/>
      <c r="R309" s="23"/>
      <c r="S309" s="23"/>
      <c r="T309" s="23"/>
    </row>
    <row r="310" customFormat="false" ht="12.75" hidden="false" customHeight="false" outlineLevel="0" collapsed="false">
      <c r="K310" s="599"/>
      <c r="L310" s="600"/>
      <c r="M310" s="600"/>
      <c r="N310" s="600"/>
      <c r="O310" s="600"/>
      <c r="P310" s="600"/>
      <c r="Q310" s="23"/>
      <c r="R310" s="23"/>
      <c r="S310" s="23"/>
      <c r="T310" s="23"/>
    </row>
    <row r="311" customFormat="false" ht="12.75" hidden="false" customHeight="false" outlineLevel="0" collapsed="false">
      <c r="K311" s="599"/>
      <c r="L311" s="600"/>
      <c r="M311" s="600"/>
      <c r="N311" s="600"/>
      <c r="O311" s="600"/>
      <c r="P311" s="600"/>
      <c r="Q311" s="23"/>
      <c r="R311" s="23"/>
      <c r="S311" s="23"/>
      <c r="T311" s="23"/>
    </row>
    <row r="312" customFormat="false" ht="12.75" hidden="false" customHeight="false" outlineLevel="0" collapsed="false">
      <c r="K312" s="599"/>
      <c r="L312" s="600"/>
      <c r="M312" s="600"/>
      <c r="N312" s="600"/>
      <c r="O312" s="600"/>
      <c r="P312" s="600"/>
      <c r="Q312" s="23"/>
      <c r="R312" s="23"/>
      <c r="S312" s="23"/>
      <c r="T312" s="23"/>
    </row>
    <row r="313" customFormat="false" ht="12.75" hidden="false" customHeight="false" outlineLevel="0" collapsed="false">
      <c r="K313" s="599"/>
      <c r="L313" s="600"/>
      <c r="M313" s="600"/>
      <c r="N313" s="600"/>
      <c r="O313" s="600"/>
      <c r="P313" s="600"/>
      <c r="Q313" s="23"/>
      <c r="R313" s="23"/>
      <c r="S313" s="23"/>
      <c r="T313" s="23"/>
    </row>
    <row r="314" customFormat="false" ht="12.75" hidden="false" customHeight="false" outlineLevel="0" collapsed="false">
      <c r="K314" s="599"/>
      <c r="L314" s="600"/>
      <c r="M314" s="600"/>
      <c r="N314" s="600"/>
      <c r="O314" s="600"/>
      <c r="P314" s="600"/>
      <c r="Q314" s="23"/>
      <c r="R314" s="23"/>
      <c r="S314" s="23"/>
      <c r="T314" s="23"/>
    </row>
    <row r="315" customFormat="false" ht="12.75" hidden="false" customHeight="false" outlineLevel="0" collapsed="false">
      <c r="K315" s="599"/>
      <c r="L315" s="600"/>
      <c r="M315" s="600"/>
      <c r="N315" s="600"/>
      <c r="O315" s="600"/>
      <c r="P315" s="600"/>
      <c r="Q315" s="23"/>
      <c r="R315" s="23"/>
      <c r="S315" s="23"/>
      <c r="T315" s="23"/>
    </row>
    <row r="316" customFormat="false" ht="12.75" hidden="false" customHeight="false" outlineLevel="0" collapsed="false">
      <c r="K316" s="599"/>
      <c r="L316" s="600"/>
      <c r="M316" s="600"/>
      <c r="N316" s="600"/>
      <c r="O316" s="600"/>
      <c r="P316" s="600"/>
      <c r="Q316" s="23"/>
      <c r="R316" s="23"/>
      <c r="S316" s="23"/>
      <c r="T316" s="23"/>
    </row>
    <row r="317" customFormat="false" ht="12.75" hidden="false" customHeight="false" outlineLevel="0" collapsed="false">
      <c r="K317" s="599"/>
      <c r="L317" s="600"/>
      <c r="M317" s="600"/>
      <c r="N317" s="600"/>
      <c r="O317" s="600"/>
      <c r="P317" s="600"/>
      <c r="Q317" s="23"/>
      <c r="R317" s="23"/>
      <c r="S317" s="23"/>
      <c r="T317" s="23"/>
    </row>
    <row r="318" customFormat="false" ht="12.75" hidden="false" customHeight="false" outlineLevel="0" collapsed="false">
      <c r="K318" s="599"/>
      <c r="L318" s="600"/>
      <c r="M318" s="600"/>
      <c r="N318" s="600"/>
      <c r="O318" s="600"/>
      <c r="P318" s="600"/>
      <c r="Q318" s="23"/>
      <c r="R318" s="23"/>
      <c r="S318" s="23"/>
      <c r="T318" s="23"/>
    </row>
    <row r="319" customFormat="false" ht="12.75" hidden="false" customHeight="false" outlineLevel="0" collapsed="false">
      <c r="K319" s="599"/>
      <c r="L319" s="600"/>
      <c r="M319" s="600"/>
      <c r="N319" s="600"/>
      <c r="O319" s="600"/>
      <c r="P319" s="600"/>
      <c r="Q319" s="23"/>
      <c r="R319" s="23"/>
      <c r="S319" s="23"/>
      <c r="T319" s="23"/>
    </row>
    <row r="320" customFormat="false" ht="12.75" hidden="false" customHeight="false" outlineLevel="0" collapsed="false">
      <c r="K320" s="599"/>
      <c r="L320" s="600"/>
      <c r="M320" s="600"/>
      <c r="N320" s="600"/>
      <c r="O320" s="600"/>
      <c r="P320" s="600"/>
      <c r="Q320" s="23"/>
      <c r="R320" s="23"/>
      <c r="S320" s="23"/>
      <c r="T320" s="23"/>
    </row>
    <row r="321" customFormat="false" ht="12.75" hidden="false" customHeight="false" outlineLevel="0" collapsed="false">
      <c r="K321" s="599"/>
      <c r="L321" s="600"/>
      <c r="M321" s="600"/>
      <c r="N321" s="600"/>
      <c r="O321" s="600"/>
      <c r="P321" s="600"/>
      <c r="Q321" s="23"/>
      <c r="R321" s="23"/>
      <c r="S321" s="23"/>
      <c r="T321" s="23"/>
    </row>
    <row r="322" customFormat="false" ht="12.75" hidden="false" customHeight="false" outlineLevel="0" collapsed="false">
      <c r="K322" s="599"/>
      <c r="L322" s="600"/>
      <c r="M322" s="600"/>
      <c r="N322" s="600"/>
      <c r="O322" s="600"/>
      <c r="P322" s="600"/>
      <c r="Q322" s="23"/>
      <c r="R322" s="23"/>
      <c r="S322" s="23"/>
      <c r="T322" s="23"/>
    </row>
    <row r="323" customFormat="false" ht="12.75" hidden="false" customHeight="false" outlineLevel="0" collapsed="false">
      <c r="K323" s="599"/>
      <c r="L323" s="600"/>
      <c r="M323" s="600"/>
      <c r="N323" s="600"/>
      <c r="O323" s="600"/>
      <c r="P323" s="600"/>
      <c r="Q323" s="23"/>
      <c r="R323" s="23"/>
      <c r="S323" s="23"/>
      <c r="T323" s="23"/>
    </row>
    <row r="324" customFormat="false" ht="12.75" hidden="false" customHeight="false" outlineLevel="0" collapsed="false">
      <c r="K324" s="599"/>
      <c r="L324" s="600"/>
      <c r="M324" s="600"/>
      <c r="N324" s="600"/>
      <c r="O324" s="600"/>
      <c r="P324" s="600"/>
      <c r="Q324" s="23"/>
      <c r="R324" s="23"/>
      <c r="S324" s="23"/>
      <c r="T324" s="23"/>
    </row>
    <row r="325" customFormat="false" ht="12.75" hidden="false" customHeight="false" outlineLevel="0" collapsed="false">
      <c r="K325" s="599"/>
      <c r="L325" s="600"/>
      <c r="M325" s="600"/>
      <c r="N325" s="600"/>
      <c r="O325" s="600"/>
      <c r="P325" s="600"/>
      <c r="Q325" s="23"/>
      <c r="R325" s="23"/>
      <c r="S325" s="23"/>
      <c r="T325" s="23"/>
    </row>
    <row r="326" customFormat="false" ht="12.75" hidden="false" customHeight="false" outlineLevel="0" collapsed="false">
      <c r="K326" s="599"/>
      <c r="L326" s="600"/>
      <c r="M326" s="600"/>
      <c r="N326" s="600"/>
      <c r="O326" s="600"/>
      <c r="P326" s="600"/>
      <c r="Q326" s="23"/>
      <c r="R326" s="23"/>
      <c r="S326" s="23"/>
      <c r="T326" s="23"/>
    </row>
    <row r="327" customFormat="false" ht="12.75" hidden="false" customHeight="false" outlineLevel="0" collapsed="false">
      <c r="K327" s="599"/>
      <c r="L327" s="600"/>
      <c r="M327" s="600"/>
      <c r="N327" s="600"/>
      <c r="O327" s="600"/>
      <c r="P327" s="600"/>
      <c r="Q327" s="23"/>
      <c r="R327" s="23"/>
      <c r="S327" s="23"/>
      <c r="T327" s="23"/>
    </row>
    <row r="328" customFormat="false" ht="12.75" hidden="false" customHeight="false" outlineLevel="0" collapsed="false">
      <c r="K328" s="599"/>
      <c r="L328" s="600"/>
      <c r="M328" s="600"/>
      <c r="N328" s="600"/>
      <c r="O328" s="600"/>
      <c r="P328" s="600"/>
      <c r="Q328" s="23"/>
      <c r="R328" s="23"/>
      <c r="S328" s="23"/>
      <c r="T328" s="23"/>
    </row>
    <row r="329" customFormat="false" ht="12.75" hidden="false" customHeight="false" outlineLevel="0" collapsed="false">
      <c r="K329" s="599"/>
      <c r="L329" s="600"/>
      <c r="M329" s="600"/>
      <c r="N329" s="600"/>
      <c r="O329" s="600"/>
      <c r="P329" s="600"/>
      <c r="Q329" s="23"/>
      <c r="R329" s="23"/>
      <c r="S329" s="23"/>
      <c r="T329" s="23"/>
    </row>
    <row r="330" customFormat="false" ht="12.75" hidden="false" customHeight="false" outlineLevel="0" collapsed="false">
      <c r="K330" s="599"/>
      <c r="L330" s="600"/>
      <c r="M330" s="600"/>
      <c r="N330" s="600"/>
      <c r="O330" s="600"/>
      <c r="P330" s="600"/>
      <c r="Q330" s="23"/>
      <c r="R330" s="23"/>
      <c r="S330" s="23"/>
      <c r="T330" s="23"/>
    </row>
    <row r="331" customFormat="false" ht="12.75" hidden="false" customHeight="false" outlineLevel="0" collapsed="false">
      <c r="K331" s="599"/>
      <c r="L331" s="600"/>
      <c r="M331" s="600"/>
      <c r="N331" s="600"/>
      <c r="O331" s="600"/>
      <c r="P331" s="600"/>
      <c r="Q331" s="23"/>
      <c r="R331" s="23"/>
      <c r="S331" s="23"/>
      <c r="T331" s="23"/>
    </row>
    <row r="332" customFormat="false" ht="12.75" hidden="false" customHeight="false" outlineLevel="0" collapsed="false">
      <c r="K332" s="599"/>
      <c r="L332" s="600"/>
      <c r="M332" s="600"/>
      <c r="N332" s="600"/>
      <c r="O332" s="600"/>
      <c r="P332" s="600"/>
      <c r="Q332" s="23"/>
      <c r="R332" s="23"/>
      <c r="S332" s="23"/>
      <c r="T332" s="23"/>
    </row>
    <row r="333" customFormat="false" ht="12.75" hidden="false" customHeight="false" outlineLevel="0" collapsed="false">
      <c r="K333" s="599"/>
      <c r="L333" s="600"/>
      <c r="M333" s="600"/>
      <c r="N333" s="600"/>
      <c r="O333" s="600"/>
      <c r="P333" s="600"/>
      <c r="Q333" s="23"/>
      <c r="R333" s="23"/>
      <c r="S333" s="23"/>
      <c r="T333" s="23"/>
    </row>
    <row r="334" customFormat="false" ht="12.75" hidden="false" customHeight="false" outlineLevel="0" collapsed="false">
      <c r="K334" s="599"/>
      <c r="L334" s="600"/>
      <c r="M334" s="600"/>
      <c r="N334" s="600"/>
      <c r="O334" s="600"/>
      <c r="P334" s="600"/>
      <c r="Q334" s="23"/>
      <c r="R334" s="23"/>
      <c r="S334" s="23"/>
      <c r="T334" s="23"/>
    </row>
    <row r="335" customFormat="false" ht="12.75" hidden="false" customHeight="false" outlineLevel="0" collapsed="false">
      <c r="K335" s="599"/>
      <c r="L335" s="600"/>
      <c r="M335" s="600"/>
      <c r="N335" s="600"/>
      <c r="O335" s="600"/>
      <c r="P335" s="600"/>
      <c r="Q335" s="23"/>
      <c r="R335" s="23"/>
      <c r="S335" s="23"/>
      <c r="T335" s="23"/>
    </row>
    <row r="336" customFormat="false" ht="12.75" hidden="false" customHeight="false" outlineLevel="0" collapsed="false">
      <c r="K336" s="599"/>
      <c r="L336" s="600"/>
      <c r="M336" s="600"/>
      <c r="N336" s="600"/>
      <c r="O336" s="600"/>
      <c r="P336" s="600"/>
      <c r="Q336" s="23"/>
      <c r="R336" s="23"/>
      <c r="S336" s="23"/>
      <c r="T336" s="23"/>
    </row>
    <row r="337" customFormat="false" ht="12.75" hidden="false" customHeight="false" outlineLevel="0" collapsed="false">
      <c r="K337" s="599"/>
      <c r="L337" s="600"/>
      <c r="M337" s="600"/>
      <c r="N337" s="600"/>
      <c r="O337" s="600"/>
      <c r="P337" s="600"/>
      <c r="Q337" s="23"/>
      <c r="R337" s="23"/>
      <c r="S337" s="23"/>
      <c r="T337" s="23"/>
    </row>
    <row r="338" customFormat="false" ht="12.75" hidden="false" customHeight="false" outlineLevel="0" collapsed="false">
      <c r="K338" s="599"/>
      <c r="L338" s="600"/>
      <c r="M338" s="600"/>
      <c r="N338" s="600"/>
      <c r="O338" s="600"/>
      <c r="P338" s="600"/>
      <c r="Q338" s="23"/>
      <c r="R338" s="23"/>
      <c r="S338" s="23"/>
      <c r="T338" s="23"/>
    </row>
    <row r="339" customFormat="false" ht="12.75" hidden="false" customHeight="false" outlineLevel="0" collapsed="false">
      <c r="K339" s="599"/>
      <c r="L339" s="600"/>
      <c r="M339" s="600"/>
      <c r="N339" s="600"/>
      <c r="O339" s="600"/>
      <c r="P339" s="600"/>
      <c r="Q339" s="23"/>
      <c r="R339" s="23"/>
      <c r="S339" s="23"/>
      <c r="T339" s="23"/>
    </row>
    <row r="340" customFormat="false" ht="12.75" hidden="false" customHeight="false" outlineLevel="0" collapsed="false">
      <c r="K340" s="599"/>
      <c r="L340" s="600"/>
      <c r="M340" s="600"/>
      <c r="N340" s="600"/>
      <c r="O340" s="600"/>
      <c r="P340" s="600"/>
      <c r="Q340" s="23"/>
      <c r="R340" s="23"/>
      <c r="S340" s="23"/>
      <c r="T340" s="23"/>
    </row>
    <row r="341" customFormat="false" ht="12.75" hidden="false" customHeight="false" outlineLevel="0" collapsed="false">
      <c r="K341" s="599"/>
      <c r="L341" s="600"/>
      <c r="M341" s="600"/>
      <c r="N341" s="600"/>
      <c r="O341" s="600"/>
      <c r="P341" s="600"/>
      <c r="Q341" s="23"/>
      <c r="R341" s="23"/>
      <c r="S341" s="23"/>
      <c r="T341" s="23"/>
    </row>
    <row r="342" customFormat="false" ht="12.75" hidden="false" customHeight="false" outlineLevel="0" collapsed="false">
      <c r="K342" s="599"/>
      <c r="L342" s="600"/>
      <c r="M342" s="600"/>
      <c r="N342" s="600"/>
      <c r="O342" s="600"/>
      <c r="P342" s="600"/>
      <c r="Q342" s="23"/>
      <c r="R342" s="23"/>
      <c r="S342" s="23"/>
      <c r="T342" s="23"/>
    </row>
    <row r="343" customFormat="false" ht="12.75" hidden="false" customHeight="false" outlineLevel="0" collapsed="false">
      <c r="K343" s="599"/>
      <c r="L343" s="600"/>
      <c r="M343" s="600"/>
      <c r="N343" s="600"/>
      <c r="O343" s="600"/>
      <c r="P343" s="600"/>
      <c r="Q343" s="23"/>
      <c r="R343" s="23"/>
      <c r="S343" s="23"/>
      <c r="T343" s="23"/>
    </row>
    <row r="344" customFormat="false" ht="12.75" hidden="false" customHeight="false" outlineLevel="0" collapsed="false">
      <c r="K344" s="599"/>
      <c r="L344" s="600"/>
      <c r="M344" s="600"/>
      <c r="N344" s="600"/>
      <c r="O344" s="600"/>
      <c r="P344" s="600"/>
      <c r="Q344" s="23"/>
      <c r="R344" s="23"/>
      <c r="S344" s="23"/>
      <c r="T344" s="23"/>
    </row>
    <row r="345" customFormat="false" ht="12.75" hidden="false" customHeight="false" outlineLevel="0" collapsed="false">
      <c r="K345" s="599"/>
      <c r="L345" s="600"/>
      <c r="M345" s="600"/>
      <c r="N345" s="600"/>
      <c r="O345" s="600"/>
      <c r="P345" s="600"/>
      <c r="Q345" s="23"/>
      <c r="R345" s="23"/>
      <c r="S345" s="23"/>
      <c r="T345" s="23"/>
    </row>
    <row r="346" customFormat="false" ht="12.75" hidden="false" customHeight="false" outlineLevel="0" collapsed="false">
      <c r="K346" s="599"/>
      <c r="L346" s="600"/>
      <c r="M346" s="600"/>
      <c r="N346" s="600"/>
      <c r="O346" s="600"/>
      <c r="P346" s="600"/>
      <c r="Q346" s="23"/>
      <c r="R346" s="23"/>
      <c r="S346" s="23"/>
      <c r="T346" s="23"/>
    </row>
    <row r="347" customFormat="false" ht="12.75" hidden="false" customHeight="false" outlineLevel="0" collapsed="false">
      <c r="K347" s="599"/>
      <c r="L347" s="600"/>
      <c r="M347" s="600"/>
      <c r="N347" s="600"/>
      <c r="O347" s="600"/>
      <c r="P347" s="600"/>
      <c r="Q347" s="23"/>
      <c r="R347" s="23"/>
      <c r="S347" s="23"/>
      <c r="T347" s="23"/>
    </row>
    <row r="348" customFormat="false" ht="12.75" hidden="false" customHeight="false" outlineLevel="0" collapsed="false">
      <c r="K348" s="599"/>
      <c r="L348" s="600"/>
      <c r="M348" s="600"/>
      <c r="N348" s="600"/>
      <c r="O348" s="600"/>
      <c r="P348" s="600"/>
      <c r="Q348" s="23"/>
      <c r="R348" s="23"/>
      <c r="S348" s="23"/>
      <c r="T348" s="23"/>
    </row>
    <row r="349" customFormat="false" ht="12.75" hidden="false" customHeight="false" outlineLevel="0" collapsed="false">
      <c r="K349" s="599"/>
      <c r="L349" s="600"/>
      <c r="M349" s="600"/>
      <c r="N349" s="600"/>
      <c r="O349" s="600"/>
      <c r="P349" s="600"/>
      <c r="Q349" s="23"/>
      <c r="R349" s="23"/>
      <c r="S349" s="23"/>
      <c r="T349" s="23"/>
    </row>
    <row r="350" customFormat="false" ht="12.75" hidden="false" customHeight="false" outlineLevel="0" collapsed="false">
      <c r="K350" s="599"/>
      <c r="L350" s="600"/>
      <c r="M350" s="600"/>
      <c r="N350" s="600"/>
      <c r="O350" s="600"/>
      <c r="P350" s="600"/>
      <c r="Q350" s="23"/>
      <c r="R350" s="23"/>
      <c r="S350" s="23"/>
      <c r="T350" s="23"/>
    </row>
    <row r="351" customFormat="false" ht="12.75" hidden="false" customHeight="false" outlineLevel="0" collapsed="false">
      <c r="K351" s="599"/>
      <c r="L351" s="600"/>
      <c r="M351" s="600"/>
      <c r="N351" s="600"/>
      <c r="O351" s="600"/>
      <c r="P351" s="600"/>
      <c r="Q351" s="23"/>
      <c r="R351" s="23"/>
      <c r="S351" s="23"/>
      <c r="T351" s="23"/>
    </row>
    <row r="352" customFormat="false" ht="12.75" hidden="false" customHeight="false" outlineLevel="0" collapsed="false">
      <c r="K352" s="599"/>
      <c r="L352" s="600"/>
      <c r="M352" s="600"/>
      <c r="N352" s="600"/>
      <c r="O352" s="600"/>
      <c r="P352" s="600"/>
      <c r="Q352" s="23"/>
      <c r="R352" s="23"/>
      <c r="S352" s="23"/>
      <c r="T352" s="23"/>
    </row>
    <row r="353" customFormat="false" ht="12.75" hidden="false" customHeight="false" outlineLevel="0" collapsed="false">
      <c r="K353" s="599"/>
      <c r="L353" s="600"/>
      <c r="M353" s="600"/>
      <c r="N353" s="600"/>
      <c r="O353" s="600"/>
      <c r="P353" s="600"/>
      <c r="Q353" s="23"/>
      <c r="R353" s="23"/>
      <c r="S353" s="23"/>
      <c r="T353" s="23"/>
    </row>
    <row r="354" customFormat="false" ht="12.75" hidden="false" customHeight="false" outlineLevel="0" collapsed="false">
      <c r="K354" s="599"/>
      <c r="L354" s="600"/>
      <c r="M354" s="600"/>
      <c r="N354" s="600"/>
      <c r="O354" s="600"/>
      <c r="P354" s="600"/>
      <c r="Q354" s="23"/>
      <c r="R354" s="23"/>
      <c r="S354" s="23"/>
      <c r="T354" s="23"/>
    </row>
    <row r="355" customFormat="false" ht="12.75" hidden="false" customHeight="false" outlineLevel="0" collapsed="false">
      <c r="K355" s="599"/>
      <c r="L355" s="600"/>
      <c r="M355" s="600"/>
      <c r="N355" s="600"/>
      <c r="O355" s="600"/>
      <c r="P355" s="600"/>
      <c r="Q355" s="23"/>
      <c r="R355" s="23"/>
      <c r="S355" s="23"/>
      <c r="T355" s="23"/>
    </row>
    <row r="356" customFormat="false" ht="12.75" hidden="false" customHeight="false" outlineLevel="0" collapsed="false">
      <c r="K356" s="599"/>
      <c r="L356" s="600"/>
      <c r="M356" s="600"/>
      <c r="N356" s="600"/>
      <c r="O356" s="600"/>
      <c r="P356" s="600"/>
      <c r="Q356" s="23"/>
      <c r="R356" s="23"/>
      <c r="S356" s="23"/>
      <c r="T356" s="23"/>
    </row>
    <row r="357" customFormat="false" ht="12.75" hidden="false" customHeight="false" outlineLevel="0" collapsed="false">
      <c r="K357" s="599"/>
      <c r="L357" s="600"/>
      <c r="M357" s="600"/>
      <c r="N357" s="600"/>
      <c r="O357" s="600"/>
      <c r="P357" s="600"/>
      <c r="Q357" s="23"/>
      <c r="R357" s="23"/>
      <c r="S357" s="23"/>
      <c r="T357" s="23"/>
    </row>
    <row r="358" customFormat="false" ht="12.75" hidden="false" customHeight="false" outlineLevel="0" collapsed="false">
      <c r="K358" s="599"/>
      <c r="L358" s="600"/>
      <c r="M358" s="600"/>
      <c r="N358" s="600"/>
      <c r="O358" s="600"/>
      <c r="P358" s="600"/>
      <c r="Q358" s="23"/>
      <c r="R358" s="23"/>
      <c r="S358" s="23"/>
      <c r="T358" s="23"/>
    </row>
    <row r="359" customFormat="false" ht="12.75" hidden="false" customHeight="false" outlineLevel="0" collapsed="false">
      <c r="K359" s="599"/>
      <c r="L359" s="600"/>
      <c r="M359" s="600"/>
      <c r="N359" s="600"/>
      <c r="O359" s="600"/>
      <c r="P359" s="600"/>
      <c r="Q359" s="23"/>
      <c r="R359" s="23"/>
      <c r="S359" s="23"/>
      <c r="T359" s="23"/>
    </row>
    <row r="360" customFormat="false" ht="12.75" hidden="false" customHeight="false" outlineLevel="0" collapsed="false">
      <c r="K360" s="599"/>
      <c r="L360" s="600"/>
      <c r="M360" s="600"/>
      <c r="N360" s="600"/>
      <c r="O360" s="600"/>
      <c r="P360" s="600"/>
      <c r="Q360" s="23"/>
      <c r="R360" s="23"/>
      <c r="S360" s="23"/>
      <c r="T360" s="23"/>
    </row>
    <row r="361" customFormat="false" ht="12.75" hidden="false" customHeight="false" outlineLevel="0" collapsed="false">
      <c r="K361" s="599"/>
      <c r="L361" s="600"/>
      <c r="M361" s="600"/>
      <c r="N361" s="600"/>
      <c r="O361" s="600"/>
      <c r="P361" s="600"/>
      <c r="Q361" s="23"/>
      <c r="R361" s="23"/>
      <c r="S361" s="23"/>
      <c r="T361" s="23"/>
    </row>
    <row r="362" customFormat="false" ht="12.75" hidden="false" customHeight="false" outlineLevel="0" collapsed="false">
      <c r="K362" s="599"/>
      <c r="L362" s="600"/>
      <c r="M362" s="600"/>
      <c r="N362" s="600"/>
      <c r="O362" s="600"/>
      <c r="P362" s="600"/>
      <c r="Q362" s="23"/>
      <c r="R362" s="23"/>
      <c r="S362" s="23"/>
      <c r="T362" s="23"/>
    </row>
    <row r="363" customFormat="false" ht="12.75" hidden="false" customHeight="false" outlineLevel="0" collapsed="false">
      <c r="K363" s="599"/>
      <c r="L363" s="600"/>
      <c r="M363" s="600"/>
      <c r="N363" s="600"/>
      <c r="O363" s="600"/>
      <c r="P363" s="600"/>
      <c r="Q363" s="23"/>
      <c r="R363" s="23"/>
      <c r="S363" s="23"/>
      <c r="T363" s="23"/>
    </row>
    <row r="364" customFormat="false" ht="12.75" hidden="false" customHeight="false" outlineLevel="0" collapsed="false">
      <c r="K364" s="599"/>
      <c r="L364" s="600"/>
      <c r="M364" s="600"/>
      <c r="N364" s="600"/>
      <c r="O364" s="600"/>
      <c r="P364" s="600"/>
      <c r="Q364" s="23"/>
      <c r="R364" s="23"/>
      <c r="S364" s="23"/>
      <c r="T364" s="23"/>
    </row>
    <row r="365" customFormat="false" ht="12.75" hidden="false" customHeight="false" outlineLevel="0" collapsed="false">
      <c r="K365" s="599"/>
      <c r="L365" s="600"/>
      <c r="M365" s="600"/>
      <c r="N365" s="600"/>
      <c r="O365" s="600"/>
      <c r="P365" s="600"/>
      <c r="Q365" s="23"/>
      <c r="R365" s="23"/>
      <c r="S365" s="23"/>
      <c r="T365" s="23"/>
    </row>
    <row r="366" customFormat="false" ht="12.75" hidden="false" customHeight="false" outlineLevel="0" collapsed="false">
      <c r="K366" s="599"/>
      <c r="L366" s="600"/>
      <c r="M366" s="600"/>
      <c r="N366" s="600"/>
      <c r="O366" s="600"/>
      <c r="P366" s="600"/>
      <c r="Q366" s="23"/>
      <c r="R366" s="23"/>
      <c r="S366" s="23"/>
      <c r="T366" s="23"/>
    </row>
    <row r="367" customFormat="false" ht="12.75" hidden="false" customHeight="false" outlineLevel="0" collapsed="false">
      <c r="K367" s="599"/>
      <c r="L367" s="600"/>
      <c r="M367" s="600"/>
      <c r="N367" s="600"/>
      <c r="O367" s="600"/>
      <c r="P367" s="600"/>
      <c r="Q367" s="23"/>
      <c r="R367" s="23"/>
      <c r="S367" s="23"/>
      <c r="T367" s="23"/>
    </row>
    <row r="368" customFormat="false" ht="12.75" hidden="false" customHeight="false" outlineLevel="0" collapsed="false">
      <c r="K368" s="599"/>
      <c r="L368" s="600"/>
      <c r="M368" s="600"/>
      <c r="N368" s="600"/>
      <c r="O368" s="600"/>
      <c r="P368" s="600"/>
      <c r="Q368" s="23"/>
      <c r="R368" s="23"/>
      <c r="S368" s="23"/>
      <c r="T368" s="23"/>
    </row>
    <row r="369" customFormat="false" ht="12.75" hidden="false" customHeight="false" outlineLevel="0" collapsed="false">
      <c r="K369" s="599"/>
      <c r="L369" s="600"/>
      <c r="M369" s="600"/>
      <c r="N369" s="600"/>
      <c r="O369" s="600"/>
      <c r="P369" s="600"/>
      <c r="Q369" s="23"/>
      <c r="R369" s="23"/>
      <c r="S369" s="23"/>
      <c r="T369" s="23"/>
    </row>
    <row r="370" customFormat="false" ht="12.75" hidden="false" customHeight="false" outlineLevel="0" collapsed="false">
      <c r="K370" s="599"/>
      <c r="L370" s="600"/>
      <c r="M370" s="600"/>
      <c r="N370" s="600"/>
      <c r="O370" s="600"/>
      <c r="P370" s="600"/>
      <c r="Q370" s="23"/>
      <c r="R370" s="23"/>
      <c r="S370" s="23"/>
      <c r="T370" s="23"/>
    </row>
    <row r="371" customFormat="false" ht="12.75" hidden="false" customHeight="false" outlineLevel="0" collapsed="false">
      <c r="K371" s="599"/>
      <c r="L371" s="600"/>
      <c r="M371" s="600"/>
      <c r="N371" s="600"/>
      <c r="O371" s="600"/>
      <c r="P371" s="600"/>
      <c r="Q371" s="23"/>
      <c r="R371" s="23"/>
      <c r="S371" s="23"/>
      <c r="T371" s="23"/>
    </row>
    <row r="372" customFormat="false" ht="12.75" hidden="false" customHeight="false" outlineLevel="0" collapsed="false">
      <c r="K372" s="599"/>
      <c r="L372" s="600"/>
      <c r="M372" s="600"/>
      <c r="N372" s="600"/>
      <c r="O372" s="600"/>
      <c r="P372" s="600"/>
      <c r="Q372" s="23"/>
      <c r="R372" s="23"/>
      <c r="S372" s="23"/>
      <c r="T372" s="23"/>
    </row>
    <row r="373" customFormat="false" ht="12.75" hidden="false" customHeight="false" outlineLevel="0" collapsed="false">
      <c r="K373" s="599"/>
      <c r="L373" s="600"/>
      <c r="M373" s="600"/>
      <c r="N373" s="600"/>
      <c r="O373" s="600"/>
      <c r="P373" s="600"/>
      <c r="Q373" s="23"/>
      <c r="R373" s="23"/>
      <c r="S373" s="23"/>
      <c r="T373" s="23"/>
    </row>
    <row r="374" customFormat="false" ht="12.75" hidden="false" customHeight="false" outlineLevel="0" collapsed="false">
      <c r="K374" s="599"/>
      <c r="L374" s="600"/>
      <c r="M374" s="600"/>
      <c r="N374" s="600"/>
      <c r="O374" s="600"/>
      <c r="P374" s="600"/>
      <c r="Q374" s="23"/>
      <c r="R374" s="23"/>
      <c r="S374" s="23"/>
      <c r="T374" s="23"/>
    </row>
    <row r="375" customFormat="false" ht="12.75" hidden="false" customHeight="false" outlineLevel="0" collapsed="false">
      <c r="K375" s="599"/>
      <c r="L375" s="600"/>
      <c r="M375" s="600"/>
      <c r="N375" s="600"/>
      <c r="O375" s="600"/>
      <c r="P375" s="600"/>
      <c r="Q375" s="23"/>
      <c r="R375" s="23"/>
      <c r="S375" s="23"/>
      <c r="T375" s="23"/>
    </row>
    <row r="376" customFormat="false" ht="12.75" hidden="false" customHeight="false" outlineLevel="0" collapsed="false">
      <c r="K376" s="599"/>
      <c r="L376" s="600"/>
      <c r="M376" s="600"/>
      <c r="N376" s="600"/>
      <c r="O376" s="600"/>
      <c r="P376" s="600"/>
      <c r="Q376" s="23"/>
      <c r="R376" s="23"/>
      <c r="S376" s="23"/>
      <c r="T376" s="23"/>
    </row>
    <row r="377" customFormat="false" ht="12.75" hidden="false" customHeight="false" outlineLevel="0" collapsed="false">
      <c r="K377" s="599"/>
      <c r="L377" s="600"/>
      <c r="M377" s="600"/>
      <c r="N377" s="600"/>
      <c r="O377" s="600"/>
      <c r="P377" s="600"/>
      <c r="Q377" s="23"/>
      <c r="R377" s="23"/>
      <c r="S377" s="23"/>
      <c r="T377" s="23"/>
    </row>
    <row r="378" customFormat="false" ht="12.75" hidden="false" customHeight="false" outlineLevel="0" collapsed="false">
      <c r="K378" s="599"/>
      <c r="L378" s="600"/>
      <c r="M378" s="600"/>
      <c r="N378" s="600"/>
      <c r="O378" s="600"/>
      <c r="P378" s="600"/>
      <c r="Q378" s="23"/>
      <c r="R378" s="23"/>
      <c r="S378" s="23"/>
      <c r="T378" s="23"/>
    </row>
    <row r="379" customFormat="false" ht="12.75" hidden="false" customHeight="false" outlineLevel="0" collapsed="false">
      <c r="K379" s="599"/>
      <c r="L379" s="600"/>
      <c r="M379" s="600"/>
      <c r="N379" s="600"/>
      <c r="O379" s="600"/>
      <c r="P379" s="600"/>
      <c r="Q379" s="23"/>
      <c r="R379" s="23"/>
      <c r="S379" s="23"/>
      <c r="T379" s="23"/>
    </row>
    <row r="380" customFormat="false" ht="12.75" hidden="false" customHeight="false" outlineLevel="0" collapsed="false">
      <c r="K380" s="599"/>
      <c r="L380" s="600"/>
      <c r="M380" s="600"/>
      <c r="N380" s="600"/>
      <c r="O380" s="600"/>
      <c r="P380" s="600"/>
      <c r="Q380" s="23"/>
      <c r="R380" s="23"/>
      <c r="S380" s="23"/>
      <c r="T380" s="23"/>
    </row>
    <row r="381" customFormat="false" ht="12.75" hidden="false" customHeight="false" outlineLevel="0" collapsed="false">
      <c r="K381" s="599"/>
      <c r="L381" s="600"/>
      <c r="M381" s="600"/>
      <c r="N381" s="600"/>
      <c r="O381" s="600"/>
      <c r="P381" s="600"/>
      <c r="Q381" s="23"/>
      <c r="R381" s="23"/>
      <c r="S381" s="23"/>
      <c r="T381" s="23"/>
    </row>
    <row r="382" customFormat="false" ht="12.75" hidden="false" customHeight="false" outlineLevel="0" collapsed="false">
      <c r="K382" s="599"/>
      <c r="L382" s="600"/>
      <c r="M382" s="600"/>
      <c r="N382" s="600"/>
      <c r="O382" s="600"/>
      <c r="P382" s="600"/>
      <c r="Q382" s="23"/>
      <c r="R382" s="23"/>
      <c r="S382" s="23"/>
      <c r="T382" s="23"/>
    </row>
    <row r="383" customFormat="false" ht="12.75" hidden="false" customHeight="false" outlineLevel="0" collapsed="false">
      <c r="K383" s="599"/>
      <c r="L383" s="600"/>
      <c r="M383" s="600"/>
      <c r="N383" s="600"/>
      <c r="O383" s="600"/>
      <c r="P383" s="600"/>
      <c r="Q383" s="23"/>
      <c r="R383" s="23"/>
      <c r="S383" s="23"/>
      <c r="T383" s="23"/>
    </row>
    <row r="384" customFormat="false" ht="12.75" hidden="false" customHeight="false" outlineLevel="0" collapsed="false">
      <c r="K384" s="599"/>
      <c r="L384" s="600"/>
      <c r="M384" s="600"/>
      <c r="N384" s="600"/>
      <c r="O384" s="600"/>
      <c r="P384" s="600"/>
      <c r="Q384" s="23"/>
      <c r="R384" s="23"/>
      <c r="S384" s="23"/>
      <c r="T384" s="23"/>
    </row>
    <row r="385" customFormat="false" ht="12.75" hidden="false" customHeight="false" outlineLevel="0" collapsed="false">
      <c r="K385" s="599"/>
      <c r="L385" s="600"/>
      <c r="M385" s="600"/>
      <c r="N385" s="600"/>
      <c r="O385" s="600"/>
      <c r="P385" s="600"/>
      <c r="Q385" s="23"/>
      <c r="R385" s="23"/>
      <c r="S385" s="23"/>
      <c r="T385" s="23"/>
    </row>
    <row r="386" customFormat="false" ht="12.75" hidden="false" customHeight="false" outlineLevel="0" collapsed="false">
      <c r="K386" s="599"/>
      <c r="L386" s="600"/>
      <c r="M386" s="600"/>
      <c r="N386" s="600"/>
      <c r="O386" s="600"/>
      <c r="P386" s="600"/>
      <c r="Q386" s="23"/>
      <c r="R386" s="23"/>
      <c r="S386" s="23"/>
      <c r="T386" s="23"/>
    </row>
    <row r="387" customFormat="false" ht="12.75" hidden="false" customHeight="false" outlineLevel="0" collapsed="false">
      <c r="K387" s="599"/>
      <c r="L387" s="600"/>
      <c r="M387" s="600"/>
      <c r="N387" s="600"/>
      <c r="O387" s="600"/>
      <c r="P387" s="600"/>
      <c r="Q387" s="23"/>
      <c r="R387" s="23"/>
      <c r="S387" s="23"/>
      <c r="T387" s="23"/>
    </row>
    <row r="388" customFormat="false" ht="12.75" hidden="false" customHeight="false" outlineLevel="0" collapsed="false">
      <c r="K388" s="599"/>
      <c r="L388" s="600"/>
      <c r="M388" s="600"/>
      <c r="N388" s="600"/>
      <c r="O388" s="600"/>
      <c r="P388" s="600"/>
      <c r="Q388" s="23"/>
      <c r="R388" s="23"/>
      <c r="S388" s="23"/>
      <c r="T388" s="23"/>
    </row>
    <row r="389" customFormat="false" ht="12.75" hidden="false" customHeight="false" outlineLevel="0" collapsed="false">
      <c r="K389" s="599"/>
      <c r="L389" s="600"/>
      <c r="M389" s="600"/>
      <c r="N389" s="600"/>
      <c r="O389" s="600"/>
      <c r="P389" s="600"/>
      <c r="Q389" s="23"/>
      <c r="R389" s="23"/>
      <c r="S389" s="23"/>
      <c r="T389" s="23"/>
    </row>
    <row r="390" customFormat="false" ht="12.75" hidden="false" customHeight="false" outlineLevel="0" collapsed="false">
      <c r="K390" s="599"/>
      <c r="L390" s="600"/>
      <c r="M390" s="600"/>
      <c r="N390" s="600"/>
      <c r="O390" s="600"/>
      <c r="P390" s="600"/>
      <c r="Q390" s="23"/>
      <c r="R390" s="23"/>
      <c r="S390" s="23"/>
      <c r="T390" s="23"/>
    </row>
    <row r="391" customFormat="false" ht="12.75" hidden="false" customHeight="false" outlineLevel="0" collapsed="false">
      <c r="K391" s="599"/>
      <c r="L391" s="600"/>
      <c r="M391" s="600"/>
      <c r="N391" s="600"/>
      <c r="O391" s="600"/>
      <c r="P391" s="600"/>
      <c r="Q391" s="23"/>
      <c r="R391" s="23"/>
      <c r="S391" s="23"/>
      <c r="T391" s="23"/>
    </row>
    <row r="392" customFormat="false" ht="12.75" hidden="false" customHeight="false" outlineLevel="0" collapsed="false">
      <c r="K392" s="599"/>
      <c r="L392" s="600"/>
      <c r="M392" s="600"/>
      <c r="N392" s="600"/>
      <c r="O392" s="600"/>
      <c r="P392" s="600"/>
      <c r="Q392" s="23"/>
      <c r="R392" s="23"/>
      <c r="S392" s="23"/>
      <c r="T392" s="23"/>
    </row>
    <row r="393" customFormat="false" ht="12.75" hidden="false" customHeight="false" outlineLevel="0" collapsed="false">
      <c r="K393" s="599"/>
      <c r="L393" s="600"/>
      <c r="M393" s="600"/>
      <c r="N393" s="600"/>
      <c r="O393" s="600"/>
      <c r="P393" s="600"/>
      <c r="Q393" s="23"/>
      <c r="R393" s="23"/>
      <c r="S393" s="23"/>
      <c r="T393" s="23"/>
    </row>
    <row r="394" customFormat="false" ht="12.75" hidden="false" customHeight="false" outlineLevel="0" collapsed="false">
      <c r="K394" s="599"/>
      <c r="L394" s="600"/>
      <c r="M394" s="600"/>
      <c r="N394" s="600"/>
      <c r="O394" s="600"/>
      <c r="P394" s="600"/>
      <c r="Q394" s="23"/>
      <c r="R394" s="23"/>
      <c r="S394" s="23"/>
      <c r="T394" s="23"/>
    </row>
    <row r="395" customFormat="false" ht="12.75" hidden="false" customHeight="false" outlineLevel="0" collapsed="false">
      <c r="K395" s="599"/>
      <c r="L395" s="600"/>
      <c r="M395" s="600"/>
      <c r="N395" s="600"/>
      <c r="O395" s="600"/>
      <c r="P395" s="600"/>
      <c r="Q395" s="23"/>
      <c r="R395" s="23"/>
      <c r="S395" s="23"/>
      <c r="T395" s="23"/>
    </row>
    <row r="396" customFormat="false" ht="12.75" hidden="false" customHeight="false" outlineLevel="0" collapsed="false">
      <c r="K396" s="599"/>
      <c r="L396" s="600"/>
      <c r="M396" s="600"/>
      <c r="N396" s="600"/>
      <c r="O396" s="600"/>
      <c r="P396" s="600"/>
      <c r="Q396" s="23"/>
      <c r="R396" s="23"/>
      <c r="S396" s="23"/>
      <c r="T396" s="23"/>
    </row>
    <row r="397" customFormat="false" ht="12.75" hidden="false" customHeight="false" outlineLevel="0" collapsed="false">
      <c r="K397" s="599"/>
      <c r="L397" s="600"/>
      <c r="M397" s="600"/>
      <c r="N397" s="600"/>
      <c r="O397" s="600"/>
      <c r="P397" s="600"/>
      <c r="Q397" s="23"/>
      <c r="R397" s="23"/>
      <c r="S397" s="23"/>
      <c r="T397" s="23"/>
    </row>
    <row r="398" customFormat="false" ht="12.75" hidden="false" customHeight="false" outlineLevel="0" collapsed="false">
      <c r="K398" s="599"/>
      <c r="L398" s="600"/>
      <c r="M398" s="600"/>
      <c r="N398" s="600"/>
      <c r="O398" s="600"/>
      <c r="P398" s="600"/>
      <c r="Q398" s="23"/>
      <c r="R398" s="23"/>
      <c r="S398" s="23"/>
      <c r="T398" s="23"/>
    </row>
    <row r="399" customFormat="false" ht="12.75" hidden="false" customHeight="false" outlineLevel="0" collapsed="false">
      <c r="K399" s="599"/>
      <c r="L399" s="600"/>
      <c r="M399" s="600"/>
      <c r="N399" s="600"/>
      <c r="O399" s="600"/>
      <c r="P399" s="600"/>
      <c r="Q399" s="23"/>
      <c r="R399" s="23"/>
      <c r="S399" s="23"/>
      <c r="T399" s="23"/>
    </row>
    <row r="400" customFormat="false" ht="12.75" hidden="false" customHeight="false" outlineLevel="0" collapsed="false">
      <c r="K400" s="599"/>
      <c r="L400" s="600"/>
      <c r="M400" s="600"/>
      <c r="N400" s="600"/>
      <c r="O400" s="600"/>
      <c r="P400" s="600"/>
      <c r="Q400" s="23"/>
      <c r="R400" s="23"/>
      <c r="S400" s="23"/>
      <c r="T400" s="23"/>
    </row>
    <row r="401" customFormat="false" ht="12.75" hidden="false" customHeight="false" outlineLevel="0" collapsed="false">
      <c r="K401" s="599"/>
      <c r="L401" s="600"/>
      <c r="M401" s="600"/>
      <c r="N401" s="600"/>
      <c r="O401" s="600"/>
      <c r="P401" s="600"/>
      <c r="Q401" s="23"/>
      <c r="R401" s="23"/>
      <c r="S401" s="23"/>
      <c r="T401" s="23"/>
    </row>
    <row r="402" customFormat="false" ht="12.75" hidden="false" customHeight="false" outlineLevel="0" collapsed="false">
      <c r="K402" s="599"/>
      <c r="L402" s="600"/>
      <c r="M402" s="600"/>
      <c r="N402" s="600"/>
      <c r="O402" s="600"/>
      <c r="P402" s="600"/>
      <c r="Q402" s="23"/>
      <c r="R402" s="23"/>
      <c r="S402" s="23"/>
      <c r="T402" s="23"/>
    </row>
    <row r="403" customFormat="false" ht="12.75" hidden="false" customHeight="false" outlineLevel="0" collapsed="false">
      <c r="K403" s="599"/>
      <c r="L403" s="600"/>
      <c r="M403" s="600"/>
      <c r="N403" s="600"/>
      <c r="O403" s="600"/>
      <c r="P403" s="600"/>
      <c r="Q403" s="23"/>
      <c r="R403" s="23"/>
      <c r="S403" s="23"/>
      <c r="T403" s="23"/>
    </row>
    <row r="404" customFormat="false" ht="12.75" hidden="false" customHeight="false" outlineLevel="0" collapsed="false">
      <c r="K404" s="599"/>
      <c r="L404" s="600"/>
      <c r="M404" s="600"/>
      <c r="N404" s="600"/>
      <c r="O404" s="600"/>
      <c r="P404" s="600"/>
      <c r="Q404" s="23"/>
      <c r="R404" s="23"/>
      <c r="S404" s="23"/>
      <c r="T404" s="23"/>
    </row>
    <row r="405" customFormat="false" ht="12.75" hidden="false" customHeight="false" outlineLevel="0" collapsed="false">
      <c r="K405" s="599"/>
      <c r="L405" s="600"/>
      <c r="M405" s="600"/>
      <c r="N405" s="600"/>
      <c r="O405" s="600"/>
      <c r="P405" s="600"/>
      <c r="Q405" s="23"/>
      <c r="R405" s="23"/>
      <c r="S405" s="23"/>
      <c r="T405" s="23"/>
    </row>
    <row r="406" customFormat="false" ht="12.75" hidden="false" customHeight="false" outlineLevel="0" collapsed="false">
      <c r="K406" s="599"/>
      <c r="L406" s="600"/>
      <c r="M406" s="600"/>
      <c r="N406" s="600"/>
      <c r="O406" s="600"/>
      <c r="P406" s="600"/>
      <c r="Q406" s="23"/>
      <c r="R406" s="23"/>
      <c r="S406" s="23"/>
      <c r="T406" s="23"/>
    </row>
    <row r="407" customFormat="false" ht="12.75" hidden="false" customHeight="false" outlineLevel="0" collapsed="false">
      <c r="K407" s="599"/>
      <c r="L407" s="600"/>
      <c r="M407" s="600"/>
      <c r="N407" s="600"/>
      <c r="O407" s="600"/>
      <c r="P407" s="600"/>
      <c r="Q407" s="23"/>
      <c r="R407" s="23"/>
      <c r="S407" s="23"/>
      <c r="T407" s="23"/>
    </row>
    <row r="408" customFormat="false" ht="12.75" hidden="false" customHeight="false" outlineLevel="0" collapsed="false">
      <c r="K408" s="599"/>
      <c r="L408" s="600"/>
      <c r="M408" s="600"/>
      <c r="N408" s="600"/>
      <c r="O408" s="600"/>
      <c r="P408" s="600"/>
      <c r="Q408" s="23"/>
      <c r="R408" s="23"/>
      <c r="S408" s="23"/>
      <c r="T408" s="23"/>
    </row>
    <row r="409" customFormat="false" ht="12.75" hidden="false" customHeight="false" outlineLevel="0" collapsed="false">
      <c r="K409" s="599"/>
      <c r="L409" s="600"/>
      <c r="M409" s="600"/>
      <c r="N409" s="600"/>
      <c r="O409" s="600"/>
      <c r="P409" s="600"/>
      <c r="Q409" s="23"/>
      <c r="R409" s="23"/>
      <c r="S409" s="23"/>
      <c r="T409" s="23"/>
    </row>
    <row r="410" customFormat="false" ht="12.75" hidden="false" customHeight="false" outlineLevel="0" collapsed="false">
      <c r="K410" s="599"/>
      <c r="L410" s="600"/>
      <c r="M410" s="600"/>
      <c r="N410" s="600"/>
      <c r="O410" s="600"/>
      <c r="P410" s="600"/>
      <c r="Q410" s="23"/>
      <c r="R410" s="23"/>
      <c r="S410" s="23"/>
      <c r="T410" s="23"/>
    </row>
    <row r="411" customFormat="false" ht="12.75" hidden="false" customHeight="false" outlineLevel="0" collapsed="false">
      <c r="K411" s="599"/>
      <c r="L411" s="600"/>
      <c r="M411" s="600"/>
      <c r="N411" s="600"/>
      <c r="O411" s="600"/>
      <c r="P411" s="600"/>
      <c r="Q411" s="23"/>
      <c r="R411" s="23"/>
      <c r="S411" s="23"/>
      <c r="T411" s="23"/>
    </row>
    <row r="412" customFormat="false" ht="12.75" hidden="false" customHeight="false" outlineLevel="0" collapsed="false">
      <c r="K412" s="599"/>
      <c r="L412" s="600"/>
      <c r="M412" s="600"/>
      <c r="N412" s="600"/>
      <c r="O412" s="600"/>
      <c r="P412" s="600"/>
      <c r="Q412" s="23"/>
      <c r="R412" s="23"/>
      <c r="S412" s="23"/>
      <c r="T412" s="23"/>
    </row>
    <row r="413" customFormat="false" ht="12.75" hidden="false" customHeight="false" outlineLevel="0" collapsed="false">
      <c r="K413" s="599"/>
      <c r="L413" s="600"/>
      <c r="M413" s="600"/>
      <c r="N413" s="600"/>
      <c r="O413" s="600"/>
      <c r="P413" s="600"/>
      <c r="Q413" s="23"/>
      <c r="R413" s="23"/>
      <c r="S413" s="23"/>
      <c r="T413" s="23"/>
    </row>
    <row r="414" customFormat="false" ht="12.75" hidden="false" customHeight="false" outlineLevel="0" collapsed="false">
      <c r="K414" s="599"/>
      <c r="L414" s="600"/>
      <c r="M414" s="600"/>
      <c r="N414" s="600"/>
      <c r="O414" s="600"/>
      <c r="P414" s="600"/>
      <c r="Q414" s="23"/>
      <c r="R414" s="23"/>
      <c r="S414" s="23"/>
      <c r="T414" s="23"/>
    </row>
    <row r="415" customFormat="false" ht="12.75" hidden="false" customHeight="false" outlineLevel="0" collapsed="false">
      <c r="K415" s="599"/>
      <c r="L415" s="600"/>
      <c r="M415" s="600"/>
      <c r="N415" s="600"/>
      <c r="O415" s="600"/>
      <c r="P415" s="600"/>
      <c r="Q415" s="23"/>
      <c r="R415" s="23"/>
      <c r="S415" s="23"/>
      <c r="T415" s="23"/>
    </row>
    <row r="416" customFormat="false" ht="12.75" hidden="false" customHeight="false" outlineLevel="0" collapsed="false">
      <c r="K416" s="599"/>
      <c r="L416" s="600"/>
      <c r="M416" s="600"/>
      <c r="N416" s="600"/>
      <c r="O416" s="600"/>
      <c r="P416" s="600"/>
      <c r="Q416" s="23"/>
      <c r="R416" s="23"/>
      <c r="S416" s="23"/>
      <c r="T416" s="23"/>
    </row>
    <row r="417" customFormat="false" ht="12.75" hidden="false" customHeight="false" outlineLevel="0" collapsed="false">
      <c r="K417" s="599"/>
      <c r="L417" s="600"/>
      <c r="M417" s="600"/>
      <c r="N417" s="600"/>
      <c r="O417" s="600"/>
      <c r="P417" s="600"/>
      <c r="Q417" s="23"/>
      <c r="R417" s="23"/>
      <c r="S417" s="23"/>
      <c r="T417" s="23"/>
    </row>
    <row r="418" customFormat="false" ht="12.75" hidden="false" customHeight="false" outlineLevel="0" collapsed="false">
      <c r="K418" s="599"/>
      <c r="L418" s="600"/>
      <c r="M418" s="600"/>
      <c r="N418" s="600"/>
      <c r="O418" s="600"/>
      <c r="P418" s="600"/>
      <c r="Q418" s="23"/>
      <c r="R418" s="23"/>
      <c r="S418" s="23"/>
      <c r="T418" s="23"/>
    </row>
    <row r="419" customFormat="false" ht="12.75" hidden="false" customHeight="false" outlineLevel="0" collapsed="false">
      <c r="K419" s="599"/>
      <c r="L419" s="600"/>
      <c r="M419" s="600"/>
      <c r="N419" s="600"/>
      <c r="O419" s="600"/>
      <c r="P419" s="600"/>
      <c r="Q419" s="23"/>
      <c r="R419" s="23"/>
      <c r="S419" s="23"/>
      <c r="T419" s="23"/>
    </row>
    <row r="420" customFormat="false" ht="12.75" hidden="false" customHeight="false" outlineLevel="0" collapsed="false">
      <c r="K420" s="599"/>
      <c r="L420" s="600"/>
      <c r="M420" s="600"/>
      <c r="N420" s="600"/>
      <c r="O420" s="600"/>
      <c r="P420" s="600"/>
      <c r="Q420" s="23"/>
      <c r="R420" s="23"/>
      <c r="S420" s="23"/>
      <c r="T420" s="23"/>
    </row>
    <row r="421" customFormat="false" ht="12.75" hidden="false" customHeight="false" outlineLevel="0" collapsed="false">
      <c r="K421" s="599"/>
      <c r="L421" s="600"/>
      <c r="M421" s="600"/>
      <c r="N421" s="600"/>
      <c r="O421" s="600"/>
      <c r="P421" s="600"/>
      <c r="Q421" s="23"/>
      <c r="R421" s="23"/>
      <c r="S421" s="23"/>
      <c r="T421" s="23"/>
    </row>
    <row r="422" customFormat="false" ht="12.75" hidden="false" customHeight="false" outlineLevel="0" collapsed="false">
      <c r="K422" s="599"/>
      <c r="L422" s="600"/>
      <c r="M422" s="600"/>
      <c r="N422" s="600"/>
      <c r="O422" s="600"/>
      <c r="P422" s="600"/>
      <c r="Q422" s="23"/>
      <c r="R422" s="23"/>
      <c r="S422" s="23"/>
      <c r="T422" s="23"/>
    </row>
    <row r="423" customFormat="false" ht="12.75" hidden="false" customHeight="false" outlineLevel="0" collapsed="false">
      <c r="K423" s="599"/>
      <c r="L423" s="600"/>
      <c r="M423" s="600"/>
      <c r="N423" s="600"/>
      <c r="O423" s="600"/>
      <c r="P423" s="600"/>
      <c r="Q423" s="23"/>
      <c r="R423" s="23"/>
      <c r="S423" s="23"/>
      <c r="T423" s="23"/>
    </row>
    <row r="424" customFormat="false" ht="12.75" hidden="false" customHeight="false" outlineLevel="0" collapsed="false">
      <c r="K424" s="599"/>
      <c r="L424" s="600"/>
      <c r="M424" s="600"/>
      <c r="N424" s="600"/>
      <c r="O424" s="600"/>
      <c r="P424" s="600"/>
      <c r="Q424" s="23"/>
      <c r="R424" s="23"/>
      <c r="S424" s="23"/>
      <c r="T424" s="23"/>
    </row>
    <row r="425" customFormat="false" ht="12.75" hidden="false" customHeight="false" outlineLevel="0" collapsed="false">
      <c r="K425" s="599"/>
      <c r="L425" s="600"/>
      <c r="M425" s="600"/>
      <c r="N425" s="600"/>
      <c r="O425" s="600"/>
      <c r="P425" s="600"/>
      <c r="Q425" s="23"/>
      <c r="R425" s="23"/>
      <c r="S425" s="23"/>
      <c r="T425" s="23"/>
    </row>
    <row r="426" customFormat="false" ht="12.75" hidden="false" customHeight="false" outlineLevel="0" collapsed="false">
      <c r="K426" s="599"/>
      <c r="L426" s="600"/>
      <c r="M426" s="600"/>
      <c r="N426" s="600"/>
      <c r="O426" s="600"/>
      <c r="P426" s="600"/>
      <c r="Q426" s="23"/>
      <c r="R426" s="23"/>
      <c r="S426" s="23"/>
      <c r="T426" s="23"/>
    </row>
    <row r="427" customFormat="false" ht="12.75" hidden="false" customHeight="false" outlineLevel="0" collapsed="false">
      <c r="K427" s="599"/>
      <c r="L427" s="600"/>
      <c r="M427" s="600"/>
      <c r="N427" s="600"/>
      <c r="O427" s="600"/>
      <c r="P427" s="600"/>
      <c r="Q427" s="23"/>
      <c r="R427" s="23"/>
      <c r="S427" s="23"/>
      <c r="T427" s="23"/>
    </row>
    <row r="428" customFormat="false" ht="12.75" hidden="false" customHeight="false" outlineLevel="0" collapsed="false">
      <c r="K428" s="599"/>
      <c r="L428" s="600"/>
      <c r="M428" s="600"/>
      <c r="N428" s="600"/>
      <c r="O428" s="600"/>
      <c r="P428" s="600"/>
      <c r="Q428" s="23"/>
      <c r="R428" s="23"/>
      <c r="S428" s="23"/>
      <c r="T428" s="23"/>
    </row>
    <row r="429" customFormat="false" ht="12.75" hidden="false" customHeight="false" outlineLevel="0" collapsed="false">
      <c r="K429" s="599"/>
      <c r="L429" s="600"/>
      <c r="M429" s="600"/>
      <c r="N429" s="600"/>
      <c r="O429" s="600"/>
      <c r="P429" s="600"/>
      <c r="Q429" s="23"/>
      <c r="R429" s="23"/>
      <c r="S429" s="23"/>
      <c r="T429" s="23"/>
    </row>
    <row r="430" customFormat="false" ht="12.75" hidden="false" customHeight="false" outlineLevel="0" collapsed="false">
      <c r="K430" s="599"/>
      <c r="L430" s="600"/>
      <c r="M430" s="600"/>
      <c r="N430" s="600"/>
      <c r="O430" s="600"/>
      <c r="P430" s="600"/>
      <c r="Q430" s="23"/>
      <c r="R430" s="23"/>
      <c r="S430" s="23"/>
      <c r="T430" s="23"/>
    </row>
    <row r="431" customFormat="false" ht="12.75" hidden="false" customHeight="false" outlineLevel="0" collapsed="false">
      <c r="K431" s="599"/>
      <c r="L431" s="600"/>
      <c r="M431" s="600"/>
      <c r="N431" s="600"/>
      <c r="O431" s="600"/>
      <c r="P431" s="600"/>
      <c r="Q431" s="23"/>
      <c r="R431" s="23"/>
      <c r="S431" s="23"/>
      <c r="T431" s="23"/>
    </row>
    <row r="432" customFormat="false" ht="12.75" hidden="false" customHeight="false" outlineLevel="0" collapsed="false">
      <c r="K432" s="599"/>
      <c r="L432" s="600"/>
      <c r="M432" s="600"/>
      <c r="N432" s="600"/>
      <c r="O432" s="600"/>
      <c r="P432" s="600"/>
      <c r="Q432" s="23"/>
      <c r="R432" s="23"/>
      <c r="S432" s="23"/>
      <c r="T432" s="23"/>
    </row>
    <row r="433" customFormat="false" ht="12.75" hidden="false" customHeight="false" outlineLevel="0" collapsed="false">
      <c r="K433" s="599"/>
      <c r="L433" s="600"/>
      <c r="M433" s="600"/>
      <c r="N433" s="600"/>
      <c r="O433" s="600"/>
      <c r="P433" s="600"/>
      <c r="Q433" s="23"/>
      <c r="R433" s="23"/>
      <c r="S433" s="23"/>
      <c r="T433" s="23"/>
    </row>
    <row r="434" customFormat="false" ht="12.75" hidden="false" customHeight="false" outlineLevel="0" collapsed="false">
      <c r="K434" s="599"/>
      <c r="L434" s="600"/>
      <c r="M434" s="600"/>
      <c r="N434" s="600"/>
      <c r="O434" s="600"/>
      <c r="P434" s="600"/>
      <c r="Q434" s="23"/>
      <c r="R434" s="23"/>
      <c r="S434" s="23"/>
      <c r="T434" s="23"/>
    </row>
    <row r="435" customFormat="false" ht="12.75" hidden="false" customHeight="false" outlineLevel="0" collapsed="false">
      <c r="K435" s="599"/>
      <c r="L435" s="600"/>
      <c r="M435" s="600"/>
      <c r="N435" s="600"/>
      <c r="O435" s="600"/>
      <c r="P435" s="600"/>
      <c r="Q435" s="23"/>
      <c r="R435" s="23"/>
      <c r="S435" s="23"/>
      <c r="T435" s="23"/>
    </row>
    <row r="436" customFormat="false" ht="12.75" hidden="false" customHeight="false" outlineLevel="0" collapsed="false">
      <c r="K436" s="599"/>
      <c r="L436" s="600"/>
      <c r="M436" s="600"/>
      <c r="N436" s="600"/>
      <c r="O436" s="600"/>
      <c r="P436" s="600"/>
      <c r="Q436" s="23"/>
      <c r="R436" s="23"/>
      <c r="S436" s="23"/>
      <c r="T436" s="23"/>
    </row>
    <row r="437" customFormat="false" ht="12.75" hidden="false" customHeight="false" outlineLevel="0" collapsed="false">
      <c r="K437" s="599"/>
      <c r="L437" s="600"/>
      <c r="M437" s="600"/>
      <c r="N437" s="600"/>
      <c r="O437" s="600"/>
      <c r="P437" s="600"/>
      <c r="Q437" s="23"/>
      <c r="R437" s="23"/>
      <c r="S437" s="23"/>
      <c r="T437" s="23"/>
    </row>
    <row r="438" customFormat="false" ht="12.75" hidden="false" customHeight="false" outlineLevel="0" collapsed="false">
      <c r="K438" s="599"/>
      <c r="L438" s="600"/>
      <c r="M438" s="600"/>
      <c r="N438" s="600"/>
      <c r="O438" s="600"/>
      <c r="P438" s="600"/>
      <c r="Q438" s="23"/>
      <c r="R438" s="23"/>
      <c r="S438" s="23"/>
      <c r="T438" s="23"/>
    </row>
    <row r="439" customFormat="false" ht="12.75" hidden="false" customHeight="false" outlineLevel="0" collapsed="false">
      <c r="K439" s="599"/>
      <c r="L439" s="600"/>
      <c r="M439" s="600"/>
      <c r="N439" s="600"/>
      <c r="O439" s="600"/>
      <c r="P439" s="600"/>
      <c r="Q439" s="23"/>
      <c r="R439" s="23"/>
      <c r="S439" s="23"/>
      <c r="T439" s="23"/>
    </row>
    <row r="440" customFormat="false" ht="12.75" hidden="false" customHeight="false" outlineLevel="0" collapsed="false">
      <c r="K440" s="599"/>
      <c r="L440" s="600"/>
      <c r="M440" s="600"/>
      <c r="N440" s="600"/>
      <c r="O440" s="600"/>
      <c r="P440" s="600"/>
      <c r="Q440" s="23"/>
      <c r="R440" s="23"/>
      <c r="S440" s="23"/>
      <c r="T440" s="23"/>
    </row>
    <row r="441" customFormat="false" ht="12.75" hidden="false" customHeight="false" outlineLevel="0" collapsed="false">
      <c r="K441" s="599"/>
      <c r="L441" s="600"/>
      <c r="M441" s="600"/>
      <c r="N441" s="600"/>
      <c r="O441" s="600"/>
      <c r="P441" s="600"/>
      <c r="Q441" s="23"/>
      <c r="R441" s="23"/>
      <c r="S441" s="23"/>
      <c r="T441" s="23"/>
    </row>
    <row r="442" customFormat="false" ht="12.75" hidden="false" customHeight="false" outlineLevel="0" collapsed="false">
      <c r="K442" s="599"/>
      <c r="L442" s="600"/>
      <c r="M442" s="600"/>
      <c r="N442" s="600"/>
      <c r="O442" s="600"/>
      <c r="P442" s="600"/>
      <c r="Q442" s="23"/>
      <c r="R442" s="23"/>
      <c r="S442" s="23"/>
      <c r="T442" s="23"/>
    </row>
    <row r="443" customFormat="false" ht="12.75" hidden="false" customHeight="false" outlineLevel="0" collapsed="false">
      <c r="K443" s="599"/>
      <c r="L443" s="600"/>
      <c r="M443" s="600"/>
      <c r="N443" s="600"/>
      <c r="O443" s="600"/>
      <c r="P443" s="600"/>
      <c r="Q443" s="23"/>
      <c r="R443" s="23"/>
      <c r="S443" s="23"/>
      <c r="T443" s="23"/>
    </row>
    <row r="444" customFormat="false" ht="12.75" hidden="false" customHeight="false" outlineLevel="0" collapsed="false">
      <c r="K444" s="599"/>
      <c r="L444" s="600"/>
      <c r="M444" s="600"/>
      <c r="N444" s="600"/>
      <c r="O444" s="600"/>
      <c r="P444" s="600"/>
      <c r="Q444" s="23"/>
      <c r="R444" s="23"/>
      <c r="S444" s="23"/>
      <c r="T444" s="23"/>
    </row>
    <row r="445" customFormat="false" ht="12.75" hidden="false" customHeight="false" outlineLevel="0" collapsed="false">
      <c r="K445" s="599"/>
      <c r="L445" s="600"/>
      <c r="M445" s="600"/>
      <c r="N445" s="600"/>
      <c r="O445" s="600"/>
      <c r="P445" s="600"/>
      <c r="Q445" s="23"/>
      <c r="R445" s="23"/>
      <c r="S445" s="23"/>
      <c r="T445" s="23"/>
    </row>
    <row r="446" customFormat="false" ht="12.75" hidden="false" customHeight="false" outlineLevel="0" collapsed="false">
      <c r="K446" s="599"/>
      <c r="L446" s="600"/>
      <c r="M446" s="600"/>
      <c r="N446" s="600"/>
      <c r="O446" s="600"/>
      <c r="P446" s="600"/>
      <c r="Q446" s="23"/>
      <c r="R446" s="23"/>
      <c r="S446" s="23"/>
      <c r="T446" s="23"/>
    </row>
    <row r="447" customFormat="false" ht="12.75" hidden="false" customHeight="false" outlineLevel="0" collapsed="false">
      <c r="K447" s="599"/>
      <c r="L447" s="600"/>
      <c r="M447" s="600"/>
      <c r="N447" s="600"/>
      <c r="O447" s="600"/>
      <c r="P447" s="600"/>
      <c r="Q447" s="23"/>
      <c r="R447" s="23"/>
      <c r="S447" s="23"/>
      <c r="T447" s="23"/>
    </row>
    <row r="448" customFormat="false" ht="12.75" hidden="false" customHeight="false" outlineLevel="0" collapsed="false">
      <c r="K448" s="599"/>
      <c r="L448" s="600"/>
      <c r="M448" s="600"/>
      <c r="N448" s="600"/>
      <c r="O448" s="600"/>
      <c r="P448" s="600"/>
      <c r="Q448" s="23"/>
      <c r="R448" s="23"/>
      <c r="S448" s="23"/>
      <c r="T448" s="23"/>
    </row>
    <row r="449" customFormat="false" ht="12.75" hidden="false" customHeight="false" outlineLevel="0" collapsed="false">
      <c r="K449" s="599"/>
      <c r="L449" s="600"/>
      <c r="M449" s="600"/>
      <c r="N449" s="600"/>
      <c r="O449" s="600"/>
      <c r="P449" s="600"/>
      <c r="Q449" s="23"/>
      <c r="R449" s="23"/>
      <c r="S449" s="23"/>
      <c r="T449" s="23"/>
    </row>
    <row r="450" customFormat="false" ht="12.75" hidden="false" customHeight="false" outlineLevel="0" collapsed="false">
      <c r="K450" s="599"/>
      <c r="L450" s="600"/>
      <c r="M450" s="600"/>
      <c r="N450" s="600"/>
      <c r="O450" s="600"/>
      <c r="P450" s="600"/>
      <c r="Q450" s="23"/>
      <c r="R450" s="23"/>
      <c r="S450" s="23"/>
      <c r="T450" s="23"/>
    </row>
    <row r="451" customFormat="false" ht="12.75" hidden="false" customHeight="false" outlineLevel="0" collapsed="false">
      <c r="K451" s="599"/>
      <c r="L451" s="600"/>
      <c r="M451" s="600"/>
      <c r="N451" s="600"/>
      <c r="O451" s="600"/>
      <c r="P451" s="600"/>
      <c r="Q451" s="23"/>
      <c r="R451" s="23"/>
      <c r="S451" s="23"/>
      <c r="T451" s="23"/>
    </row>
    <row r="452" customFormat="false" ht="12.75" hidden="false" customHeight="false" outlineLevel="0" collapsed="false">
      <c r="K452" s="599"/>
      <c r="L452" s="600"/>
      <c r="M452" s="600"/>
      <c r="N452" s="600"/>
      <c r="O452" s="600"/>
      <c r="P452" s="600"/>
      <c r="Q452" s="23"/>
      <c r="R452" s="23"/>
      <c r="S452" s="23"/>
      <c r="T452" s="23"/>
    </row>
    <row r="453" customFormat="false" ht="12.75" hidden="false" customHeight="false" outlineLevel="0" collapsed="false">
      <c r="K453" s="599"/>
      <c r="L453" s="600"/>
      <c r="M453" s="600"/>
      <c r="N453" s="600"/>
      <c r="O453" s="600"/>
      <c r="P453" s="600"/>
      <c r="Q453" s="23"/>
      <c r="R453" s="23"/>
      <c r="S453" s="23"/>
      <c r="T453" s="23"/>
    </row>
    <row r="454" customFormat="false" ht="12.75" hidden="false" customHeight="false" outlineLevel="0" collapsed="false">
      <c r="K454" s="599"/>
      <c r="L454" s="600"/>
      <c r="M454" s="600"/>
      <c r="N454" s="600"/>
      <c r="O454" s="600"/>
      <c r="P454" s="600"/>
      <c r="Q454" s="23"/>
      <c r="R454" s="23"/>
      <c r="S454" s="23"/>
      <c r="T454" s="23"/>
    </row>
    <row r="455" customFormat="false" ht="12.75" hidden="false" customHeight="false" outlineLevel="0" collapsed="false">
      <c r="K455" s="599"/>
      <c r="L455" s="600"/>
      <c r="M455" s="600"/>
      <c r="N455" s="600"/>
      <c r="O455" s="600"/>
      <c r="P455" s="600"/>
      <c r="Q455" s="23"/>
      <c r="R455" s="23"/>
      <c r="S455" s="23"/>
      <c r="T455" s="23"/>
    </row>
    <row r="456" customFormat="false" ht="12.75" hidden="false" customHeight="false" outlineLevel="0" collapsed="false">
      <c r="K456" s="599"/>
      <c r="L456" s="600"/>
      <c r="M456" s="600"/>
      <c r="N456" s="600"/>
      <c r="O456" s="600"/>
      <c r="P456" s="600"/>
      <c r="Q456" s="23"/>
      <c r="R456" s="23"/>
      <c r="S456" s="23"/>
      <c r="T456" s="23"/>
    </row>
    <row r="457" customFormat="false" ht="12.75" hidden="false" customHeight="false" outlineLevel="0" collapsed="false">
      <c r="K457" s="599"/>
      <c r="L457" s="600"/>
      <c r="M457" s="600"/>
      <c r="N457" s="600"/>
      <c r="O457" s="600"/>
      <c r="P457" s="600"/>
      <c r="Q457" s="23"/>
      <c r="R457" s="23"/>
      <c r="S457" s="23"/>
      <c r="T457" s="23"/>
    </row>
    <row r="458" customFormat="false" ht="12.75" hidden="false" customHeight="false" outlineLevel="0" collapsed="false">
      <c r="K458" s="599"/>
      <c r="L458" s="600"/>
      <c r="M458" s="600"/>
      <c r="N458" s="600"/>
      <c r="O458" s="600"/>
      <c r="P458" s="600"/>
      <c r="Q458" s="23"/>
      <c r="R458" s="23"/>
      <c r="S458" s="23"/>
      <c r="T458" s="23"/>
    </row>
    <row r="459" customFormat="false" ht="12.75" hidden="false" customHeight="false" outlineLevel="0" collapsed="false">
      <c r="K459" s="599"/>
      <c r="L459" s="600"/>
      <c r="M459" s="600"/>
      <c r="N459" s="600"/>
      <c r="O459" s="600"/>
      <c r="P459" s="600"/>
      <c r="Q459" s="23"/>
      <c r="R459" s="23"/>
      <c r="S459" s="23"/>
      <c r="T459" s="23"/>
    </row>
    <row r="460" customFormat="false" ht="12.75" hidden="false" customHeight="false" outlineLevel="0" collapsed="false">
      <c r="K460" s="599"/>
      <c r="L460" s="600"/>
      <c r="M460" s="600"/>
      <c r="N460" s="600"/>
      <c r="O460" s="600"/>
      <c r="P460" s="600"/>
      <c r="Q460" s="23"/>
      <c r="R460" s="23"/>
      <c r="S460" s="23"/>
      <c r="T460" s="23"/>
    </row>
    <row r="461" customFormat="false" ht="12.75" hidden="false" customHeight="false" outlineLevel="0" collapsed="false">
      <c r="K461" s="599"/>
      <c r="L461" s="600"/>
      <c r="M461" s="600"/>
      <c r="N461" s="600"/>
      <c r="O461" s="600"/>
      <c r="P461" s="600"/>
      <c r="Q461" s="23"/>
      <c r="R461" s="23"/>
      <c r="S461" s="23"/>
      <c r="T461" s="23"/>
    </row>
    <row r="462" customFormat="false" ht="12.75" hidden="false" customHeight="false" outlineLevel="0" collapsed="false">
      <c r="K462" s="599"/>
      <c r="L462" s="600"/>
      <c r="M462" s="600"/>
      <c r="N462" s="600"/>
      <c r="O462" s="600"/>
      <c r="P462" s="600"/>
      <c r="Q462" s="23"/>
      <c r="R462" s="23"/>
      <c r="S462" s="23"/>
      <c r="T462" s="23"/>
    </row>
    <row r="463" customFormat="false" ht="12.75" hidden="false" customHeight="false" outlineLevel="0" collapsed="false">
      <c r="K463" s="599"/>
      <c r="L463" s="600"/>
      <c r="M463" s="600"/>
      <c r="N463" s="600"/>
      <c r="O463" s="600"/>
      <c r="P463" s="600"/>
      <c r="Q463" s="23"/>
      <c r="R463" s="23"/>
      <c r="S463" s="23"/>
      <c r="T463" s="23"/>
    </row>
    <row r="464" customFormat="false" ht="12.75" hidden="false" customHeight="false" outlineLevel="0" collapsed="false">
      <c r="K464" s="599"/>
      <c r="L464" s="600"/>
      <c r="M464" s="600"/>
      <c r="N464" s="600"/>
      <c r="O464" s="600"/>
      <c r="P464" s="600"/>
      <c r="Q464" s="23"/>
      <c r="R464" s="23"/>
      <c r="S464" s="23"/>
      <c r="T464" s="23"/>
    </row>
    <row r="465" customFormat="false" ht="12.75" hidden="false" customHeight="false" outlineLevel="0" collapsed="false">
      <c r="K465" s="599"/>
      <c r="L465" s="600"/>
      <c r="M465" s="600"/>
      <c r="N465" s="600"/>
      <c r="O465" s="600"/>
      <c r="P465" s="600"/>
      <c r="Q465" s="23"/>
      <c r="R465" s="23"/>
      <c r="S465" s="23"/>
      <c r="T465" s="23"/>
    </row>
    <row r="466" customFormat="false" ht="12.75" hidden="false" customHeight="false" outlineLevel="0" collapsed="false">
      <c r="K466" s="599"/>
      <c r="L466" s="600"/>
      <c r="M466" s="600"/>
      <c r="N466" s="600"/>
      <c r="O466" s="600"/>
      <c r="P466" s="600"/>
      <c r="Q466" s="23"/>
      <c r="R466" s="23"/>
      <c r="S466" s="23"/>
      <c r="T466" s="23"/>
    </row>
    <row r="467" customFormat="false" ht="12.75" hidden="false" customHeight="false" outlineLevel="0" collapsed="false">
      <c r="K467" s="599"/>
      <c r="L467" s="600"/>
      <c r="M467" s="600"/>
      <c r="N467" s="600"/>
      <c r="O467" s="600"/>
      <c r="P467" s="600"/>
      <c r="Q467" s="23"/>
      <c r="R467" s="23"/>
      <c r="S467" s="23"/>
      <c r="T467" s="23"/>
    </row>
    <row r="468" customFormat="false" ht="12.75" hidden="false" customHeight="false" outlineLevel="0" collapsed="false">
      <c r="K468" s="599"/>
      <c r="L468" s="600"/>
      <c r="M468" s="600"/>
      <c r="N468" s="600"/>
      <c r="O468" s="600"/>
      <c r="P468" s="600"/>
      <c r="Q468" s="23"/>
      <c r="R468" s="23"/>
      <c r="S468" s="23"/>
      <c r="T468" s="23"/>
    </row>
    <row r="469" customFormat="false" ht="12.75" hidden="false" customHeight="false" outlineLevel="0" collapsed="false">
      <c r="K469" s="599"/>
      <c r="L469" s="600"/>
      <c r="M469" s="600"/>
      <c r="N469" s="600"/>
      <c r="O469" s="600"/>
      <c r="P469" s="600"/>
      <c r="Q469" s="23"/>
      <c r="R469" s="23"/>
      <c r="S469" s="23"/>
      <c r="T469" s="23"/>
    </row>
    <row r="470" customFormat="false" ht="12.75" hidden="false" customHeight="false" outlineLevel="0" collapsed="false">
      <c r="K470" s="599"/>
      <c r="L470" s="600"/>
      <c r="M470" s="600"/>
      <c r="N470" s="600"/>
      <c r="O470" s="600"/>
      <c r="P470" s="600"/>
      <c r="Q470" s="23"/>
      <c r="R470" s="23"/>
      <c r="S470" s="23"/>
      <c r="T470" s="23"/>
    </row>
    <row r="471" customFormat="false" ht="12.75" hidden="false" customHeight="false" outlineLevel="0" collapsed="false">
      <c r="K471" s="599"/>
      <c r="L471" s="600"/>
      <c r="M471" s="600"/>
      <c r="N471" s="600"/>
      <c r="O471" s="600"/>
      <c r="P471" s="600"/>
      <c r="Q471" s="23"/>
      <c r="R471" s="23"/>
      <c r="S471" s="23"/>
      <c r="T471" s="23"/>
    </row>
    <row r="472" customFormat="false" ht="12.75" hidden="false" customHeight="false" outlineLevel="0" collapsed="false">
      <c r="K472" s="599"/>
      <c r="L472" s="600"/>
      <c r="M472" s="600"/>
      <c r="N472" s="600"/>
      <c r="O472" s="600"/>
      <c r="P472" s="600"/>
      <c r="Q472" s="23"/>
      <c r="R472" s="23"/>
      <c r="S472" s="23"/>
      <c r="T472" s="23"/>
    </row>
    <row r="473" customFormat="false" ht="12.75" hidden="false" customHeight="false" outlineLevel="0" collapsed="false">
      <c r="K473" s="599"/>
      <c r="L473" s="600"/>
      <c r="M473" s="600"/>
      <c r="N473" s="600"/>
      <c r="O473" s="600"/>
      <c r="P473" s="600"/>
      <c r="Q473" s="23"/>
      <c r="R473" s="23"/>
      <c r="S473" s="23"/>
      <c r="T473" s="23"/>
    </row>
    <row r="474" customFormat="false" ht="12.75" hidden="false" customHeight="false" outlineLevel="0" collapsed="false">
      <c r="K474" s="599"/>
      <c r="L474" s="600"/>
      <c r="M474" s="600"/>
      <c r="N474" s="600"/>
      <c r="O474" s="600"/>
      <c r="P474" s="600"/>
      <c r="Q474" s="23"/>
      <c r="R474" s="23"/>
      <c r="S474" s="23"/>
      <c r="T474" s="23"/>
    </row>
    <row r="475" customFormat="false" ht="12.75" hidden="false" customHeight="false" outlineLevel="0" collapsed="false">
      <c r="K475" s="599"/>
      <c r="L475" s="600"/>
      <c r="M475" s="600"/>
      <c r="N475" s="600"/>
      <c r="O475" s="600"/>
      <c r="P475" s="600"/>
      <c r="Q475" s="23"/>
      <c r="R475" s="23"/>
      <c r="S475" s="23"/>
      <c r="T475" s="23"/>
    </row>
    <row r="476" customFormat="false" ht="12.75" hidden="false" customHeight="false" outlineLevel="0" collapsed="false">
      <c r="K476" s="599"/>
      <c r="L476" s="600"/>
      <c r="M476" s="600"/>
      <c r="N476" s="600"/>
      <c r="O476" s="600"/>
      <c r="P476" s="600"/>
      <c r="Q476" s="23"/>
      <c r="R476" s="23"/>
      <c r="S476" s="23"/>
      <c r="T476" s="23"/>
    </row>
    <row r="477" customFormat="false" ht="12.75" hidden="false" customHeight="false" outlineLevel="0" collapsed="false">
      <c r="K477" s="599"/>
      <c r="L477" s="600"/>
      <c r="M477" s="600"/>
      <c r="N477" s="600"/>
      <c r="O477" s="600"/>
      <c r="P477" s="600"/>
      <c r="Q477" s="23"/>
      <c r="R477" s="23"/>
      <c r="S477" s="23"/>
      <c r="T477" s="23"/>
    </row>
    <row r="478" customFormat="false" ht="12.75" hidden="false" customHeight="false" outlineLevel="0" collapsed="false">
      <c r="K478" s="599"/>
      <c r="L478" s="600"/>
      <c r="M478" s="600"/>
      <c r="N478" s="600"/>
      <c r="O478" s="600"/>
      <c r="P478" s="600"/>
      <c r="Q478" s="23"/>
      <c r="R478" s="23"/>
      <c r="S478" s="23"/>
      <c r="T478" s="23"/>
    </row>
    <row r="479" customFormat="false" ht="12.75" hidden="false" customHeight="false" outlineLevel="0" collapsed="false">
      <c r="K479" s="599"/>
      <c r="L479" s="600"/>
      <c r="M479" s="600"/>
      <c r="N479" s="600"/>
      <c r="O479" s="600"/>
      <c r="P479" s="600"/>
      <c r="Q479" s="23"/>
      <c r="R479" s="23"/>
      <c r="S479" s="23"/>
      <c r="T479" s="23"/>
    </row>
    <row r="480" customFormat="false" ht="12.75" hidden="false" customHeight="false" outlineLevel="0" collapsed="false">
      <c r="K480" s="599"/>
      <c r="L480" s="600"/>
      <c r="M480" s="600"/>
      <c r="N480" s="600"/>
      <c r="O480" s="600"/>
      <c r="P480" s="600"/>
      <c r="Q480" s="23"/>
      <c r="R480" s="23"/>
      <c r="S480" s="23"/>
      <c r="T480" s="23"/>
    </row>
    <row r="481" customFormat="false" ht="12.75" hidden="false" customHeight="false" outlineLevel="0" collapsed="false">
      <c r="K481" s="599"/>
      <c r="L481" s="600"/>
      <c r="M481" s="600"/>
      <c r="N481" s="600"/>
      <c r="O481" s="600"/>
      <c r="P481" s="600"/>
      <c r="Q481" s="23"/>
      <c r="R481" s="23"/>
      <c r="S481" s="23"/>
      <c r="T481" s="23"/>
    </row>
    <row r="482" customFormat="false" ht="12.75" hidden="false" customHeight="false" outlineLevel="0" collapsed="false">
      <c r="K482" s="599"/>
      <c r="L482" s="600"/>
      <c r="M482" s="600"/>
      <c r="N482" s="600"/>
      <c r="O482" s="600"/>
      <c r="P482" s="600"/>
      <c r="Q482" s="23"/>
      <c r="R482" s="23"/>
      <c r="S482" s="23"/>
      <c r="T482" s="23"/>
    </row>
    <row r="483" customFormat="false" ht="12.75" hidden="false" customHeight="false" outlineLevel="0" collapsed="false">
      <c r="K483" s="599"/>
      <c r="L483" s="600"/>
      <c r="M483" s="600"/>
      <c r="N483" s="600"/>
      <c r="O483" s="600"/>
      <c r="P483" s="600"/>
      <c r="Q483" s="23"/>
      <c r="R483" s="23"/>
      <c r="S483" s="23"/>
      <c r="T483" s="23"/>
    </row>
    <row r="484" customFormat="false" ht="12.75" hidden="false" customHeight="false" outlineLevel="0" collapsed="false">
      <c r="K484" s="599"/>
      <c r="L484" s="600"/>
      <c r="M484" s="600"/>
      <c r="N484" s="600"/>
      <c r="O484" s="600"/>
      <c r="P484" s="600"/>
      <c r="Q484" s="23"/>
      <c r="R484" s="23"/>
      <c r="S484" s="23"/>
      <c r="T484" s="23"/>
    </row>
    <row r="485" customFormat="false" ht="12.75" hidden="false" customHeight="false" outlineLevel="0" collapsed="false">
      <c r="K485" s="599"/>
      <c r="L485" s="600"/>
      <c r="M485" s="600"/>
      <c r="N485" s="600"/>
      <c r="O485" s="600"/>
      <c r="P485" s="600"/>
      <c r="Q485" s="23"/>
      <c r="R485" s="23"/>
      <c r="S485" s="23"/>
      <c r="T485" s="23"/>
    </row>
    <row r="486" customFormat="false" ht="12.75" hidden="false" customHeight="false" outlineLevel="0" collapsed="false">
      <c r="K486" s="599"/>
      <c r="L486" s="600"/>
      <c r="M486" s="600"/>
      <c r="N486" s="600"/>
      <c r="O486" s="600"/>
      <c r="P486" s="600"/>
      <c r="Q486" s="23"/>
      <c r="R486" s="23"/>
      <c r="S486" s="23"/>
      <c r="T486" s="23"/>
    </row>
    <row r="487" customFormat="false" ht="12.75" hidden="false" customHeight="false" outlineLevel="0" collapsed="false">
      <c r="K487" s="599"/>
      <c r="L487" s="600"/>
      <c r="M487" s="600"/>
      <c r="N487" s="600"/>
      <c r="O487" s="600"/>
      <c r="P487" s="600"/>
      <c r="Q487" s="23"/>
      <c r="R487" s="23"/>
      <c r="S487" s="23"/>
      <c r="T487" s="23"/>
    </row>
    <row r="488" customFormat="false" ht="12.75" hidden="false" customHeight="false" outlineLevel="0" collapsed="false">
      <c r="K488" s="599"/>
      <c r="L488" s="600"/>
      <c r="M488" s="600"/>
      <c r="N488" s="600"/>
      <c r="O488" s="600"/>
      <c r="P488" s="600"/>
      <c r="Q488" s="23"/>
      <c r="R488" s="23"/>
      <c r="S488" s="23"/>
      <c r="T488" s="23"/>
    </row>
    <row r="489" customFormat="false" ht="12.75" hidden="false" customHeight="false" outlineLevel="0" collapsed="false">
      <c r="K489" s="599"/>
      <c r="L489" s="600"/>
      <c r="M489" s="600"/>
      <c r="N489" s="600"/>
      <c r="O489" s="600"/>
      <c r="P489" s="600"/>
      <c r="Q489" s="23"/>
      <c r="R489" s="23"/>
      <c r="S489" s="23"/>
      <c r="T489" s="23"/>
    </row>
    <row r="490" customFormat="false" ht="12.75" hidden="false" customHeight="false" outlineLevel="0" collapsed="false">
      <c r="K490" s="599"/>
      <c r="L490" s="600"/>
      <c r="M490" s="600"/>
      <c r="N490" s="600"/>
      <c r="O490" s="600"/>
      <c r="P490" s="600"/>
      <c r="Q490" s="23"/>
      <c r="R490" s="23"/>
      <c r="S490" s="23"/>
      <c r="T490" s="23"/>
    </row>
    <row r="491" customFormat="false" ht="12.75" hidden="false" customHeight="false" outlineLevel="0" collapsed="false">
      <c r="K491" s="599"/>
      <c r="L491" s="600"/>
      <c r="M491" s="600"/>
      <c r="N491" s="600"/>
      <c r="O491" s="600"/>
      <c r="P491" s="600"/>
      <c r="Q491" s="23"/>
      <c r="R491" s="23"/>
      <c r="S491" s="23"/>
      <c r="T491" s="23"/>
    </row>
    <row r="492" customFormat="false" ht="12.75" hidden="false" customHeight="false" outlineLevel="0" collapsed="false">
      <c r="K492" s="599"/>
      <c r="L492" s="600"/>
      <c r="M492" s="600"/>
      <c r="N492" s="600"/>
      <c r="O492" s="600"/>
      <c r="P492" s="600"/>
      <c r="Q492" s="23"/>
      <c r="R492" s="23"/>
      <c r="S492" s="23"/>
      <c r="T492" s="23"/>
    </row>
    <row r="493" customFormat="false" ht="12.75" hidden="false" customHeight="false" outlineLevel="0" collapsed="false">
      <c r="K493" s="599"/>
      <c r="L493" s="600"/>
      <c r="M493" s="600"/>
      <c r="N493" s="600"/>
      <c r="O493" s="600"/>
      <c r="P493" s="600"/>
      <c r="Q493" s="23"/>
      <c r="R493" s="23"/>
      <c r="S493" s="23"/>
      <c r="T493" s="23"/>
    </row>
    <row r="494" customFormat="false" ht="12.75" hidden="false" customHeight="false" outlineLevel="0" collapsed="false">
      <c r="K494" s="599"/>
      <c r="L494" s="600"/>
      <c r="M494" s="600"/>
      <c r="N494" s="600"/>
      <c r="O494" s="600"/>
      <c r="P494" s="600"/>
      <c r="Q494" s="23"/>
      <c r="R494" s="23"/>
      <c r="S494" s="23"/>
      <c r="T494" s="23"/>
    </row>
    <row r="495" customFormat="false" ht="12.75" hidden="false" customHeight="false" outlineLevel="0" collapsed="false">
      <c r="K495" s="599"/>
      <c r="L495" s="600"/>
      <c r="M495" s="600"/>
      <c r="N495" s="600"/>
      <c r="O495" s="600"/>
      <c r="P495" s="600"/>
      <c r="Q495" s="23"/>
      <c r="R495" s="23"/>
      <c r="S495" s="23"/>
      <c r="T495" s="23"/>
    </row>
    <row r="496" customFormat="false" ht="12.75" hidden="false" customHeight="false" outlineLevel="0" collapsed="false">
      <c r="K496" s="599"/>
      <c r="L496" s="600"/>
      <c r="M496" s="600"/>
      <c r="N496" s="600"/>
      <c r="O496" s="600"/>
      <c r="P496" s="600"/>
      <c r="Q496" s="23"/>
      <c r="R496" s="23"/>
      <c r="S496" s="23"/>
      <c r="T496" s="23"/>
    </row>
    <row r="497" customFormat="false" ht="12.75" hidden="false" customHeight="false" outlineLevel="0" collapsed="false">
      <c r="K497" s="599"/>
      <c r="L497" s="600"/>
      <c r="M497" s="600"/>
      <c r="N497" s="600"/>
      <c r="O497" s="600"/>
      <c r="P497" s="600"/>
      <c r="Q497" s="23"/>
      <c r="R497" s="23"/>
      <c r="S497" s="23"/>
      <c r="T497" s="23"/>
    </row>
    <row r="498" customFormat="false" ht="12.75" hidden="false" customHeight="false" outlineLevel="0" collapsed="false">
      <c r="K498" s="599"/>
      <c r="L498" s="600"/>
      <c r="M498" s="600"/>
      <c r="N498" s="600"/>
      <c r="O498" s="600"/>
      <c r="P498" s="600"/>
      <c r="Q498" s="23"/>
      <c r="R498" s="23"/>
      <c r="S498" s="23"/>
      <c r="T498" s="23"/>
    </row>
    <row r="499" customFormat="false" ht="12.75" hidden="false" customHeight="false" outlineLevel="0" collapsed="false">
      <c r="K499" s="599"/>
      <c r="L499" s="600"/>
      <c r="M499" s="600"/>
      <c r="N499" s="600"/>
      <c r="O499" s="600"/>
      <c r="P499" s="600"/>
      <c r="Q499" s="23"/>
      <c r="R499" s="23"/>
      <c r="S499" s="23"/>
      <c r="T499" s="23"/>
    </row>
    <row r="500" customFormat="false" ht="12.75" hidden="false" customHeight="false" outlineLevel="0" collapsed="false">
      <c r="K500" s="599"/>
      <c r="L500" s="600"/>
      <c r="M500" s="600"/>
      <c r="N500" s="600"/>
      <c r="O500" s="600"/>
      <c r="P500" s="600"/>
      <c r="Q500" s="23"/>
      <c r="R500" s="23"/>
      <c r="S500" s="23"/>
      <c r="T500" s="23"/>
    </row>
    <row r="501" customFormat="false" ht="12.75" hidden="false" customHeight="false" outlineLevel="0" collapsed="false">
      <c r="K501" s="599"/>
      <c r="L501" s="600"/>
      <c r="M501" s="600"/>
      <c r="N501" s="600"/>
      <c r="O501" s="600"/>
      <c r="P501" s="600"/>
      <c r="Q501" s="23"/>
      <c r="R501" s="23"/>
      <c r="S501" s="23"/>
      <c r="T501" s="23"/>
    </row>
    <row r="502" customFormat="false" ht="12.75" hidden="false" customHeight="false" outlineLevel="0" collapsed="false">
      <c r="K502" s="599"/>
      <c r="L502" s="600"/>
      <c r="M502" s="600"/>
      <c r="N502" s="600"/>
      <c r="O502" s="600"/>
      <c r="P502" s="600"/>
      <c r="Q502" s="23"/>
      <c r="R502" s="23"/>
      <c r="S502" s="23"/>
      <c r="T502" s="23"/>
    </row>
    <row r="503" customFormat="false" ht="12.75" hidden="false" customHeight="false" outlineLevel="0" collapsed="false">
      <c r="K503" s="599"/>
      <c r="L503" s="600"/>
      <c r="M503" s="600"/>
      <c r="N503" s="600"/>
      <c r="O503" s="600"/>
      <c r="P503" s="600"/>
      <c r="Q503" s="23"/>
      <c r="R503" s="23"/>
      <c r="S503" s="23"/>
      <c r="T503" s="23"/>
    </row>
    <row r="504" customFormat="false" ht="12.75" hidden="false" customHeight="false" outlineLevel="0" collapsed="false">
      <c r="K504" s="599"/>
      <c r="L504" s="600"/>
      <c r="M504" s="600"/>
      <c r="N504" s="600"/>
      <c r="O504" s="600"/>
      <c r="P504" s="600"/>
      <c r="Q504" s="23"/>
      <c r="R504" s="23"/>
      <c r="S504" s="23"/>
      <c r="T504" s="23"/>
    </row>
    <row r="505" customFormat="false" ht="12.75" hidden="false" customHeight="false" outlineLevel="0" collapsed="false">
      <c r="K505" s="599"/>
      <c r="L505" s="600"/>
      <c r="M505" s="600"/>
      <c r="N505" s="600"/>
      <c r="O505" s="600"/>
      <c r="P505" s="600"/>
      <c r="Q505" s="23"/>
      <c r="R505" s="23"/>
      <c r="S505" s="23"/>
      <c r="T505" s="23"/>
    </row>
    <row r="506" customFormat="false" ht="12.75" hidden="false" customHeight="false" outlineLevel="0" collapsed="false">
      <c r="K506" s="599"/>
      <c r="L506" s="600"/>
      <c r="M506" s="600"/>
      <c r="N506" s="600"/>
      <c r="O506" s="600"/>
      <c r="P506" s="600"/>
      <c r="Q506" s="23"/>
      <c r="R506" s="23"/>
      <c r="S506" s="23"/>
      <c r="T506" s="23"/>
    </row>
    <row r="507" customFormat="false" ht="12.75" hidden="false" customHeight="false" outlineLevel="0" collapsed="false">
      <c r="K507" s="599"/>
      <c r="L507" s="600"/>
      <c r="M507" s="600"/>
      <c r="N507" s="600"/>
      <c r="O507" s="600"/>
      <c r="P507" s="600"/>
      <c r="Q507" s="23"/>
      <c r="R507" s="23"/>
      <c r="S507" s="23"/>
      <c r="T507" s="23"/>
    </row>
    <row r="508" customFormat="false" ht="12.75" hidden="false" customHeight="false" outlineLevel="0" collapsed="false">
      <c r="K508" s="599"/>
      <c r="L508" s="600"/>
      <c r="M508" s="600"/>
      <c r="N508" s="600"/>
      <c r="O508" s="600"/>
      <c r="P508" s="600"/>
      <c r="Q508" s="23"/>
      <c r="R508" s="23"/>
      <c r="S508" s="23"/>
      <c r="T508" s="23"/>
    </row>
    <row r="509" customFormat="false" ht="12.75" hidden="false" customHeight="false" outlineLevel="0" collapsed="false">
      <c r="K509" s="599"/>
      <c r="L509" s="600"/>
      <c r="M509" s="600"/>
      <c r="N509" s="600"/>
      <c r="O509" s="600"/>
      <c r="P509" s="600"/>
      <c r="Q509" s="23"/>
      <c r="R509" s="23"/>
      <c r="S509" s="23"/>
      <c r="T509" s="23"/>
    </row>
    <row r="510" customFormat="false" ht="12.75" hidden="false" customHeight="false" outlineLevel="0" collapsed="false">
      <c r="K510" s="599"/>
      <c r="L510" s="600"/>
      <c r="M510" s="600"/>
      <c r="N510" s="600"/>
      <c r="O510" s="600"/>
      <c r="P510" s="600"/>
      <c r="Q510" s="23"/>
      <c r="R510" s="23"/>
      <c r="S510" s="23"/>
      <c r="T510" s="23"/>
    </row>
    <row r="511" customFormat="false" ht="12.75" hidden="false" customHeight="false" outlineLevel="0" collapsed="false">
      <c r="K511" s="599"/>
      <c r="L511" s="600"/>
      <c r="M511" s="600"/>
      <c r="N511" s="600"/>
      <c r="O511" s="600"/>
      <c r="P511" s="600"/>
      <c r="Q511" s="23"/>
      <c r="R511" s="23"/>
      <c r="S511" s="23"/>
      <c r="T511" s="23"/>
    </row>
    <row r="512" customFormat="false" ht="12.75" hidden="false" customHeight="false" outlineLevel="0" collapsed="false">
      <c r="K512" s="599"/>
      <c r="L512" s="600"/>
      <c r="M512" s="600"/>
      <c r="N512" s="600"/>
      <c r="O512" s="600"/>
      <c r="P512" s="600"/>
      <c r="Q512" s="23"/>
      <c r="R512" s="23"/>
      <c r="S512" s="23"/>
      <c r="T512" s="23"/>
    </row>
    <row r="513" customFormat="false" ht="12.75" hidden="false" customHeight="false" outlineLevel="0" collapsed="false">
      <c r="K513" s="599"/>
      <c r="L513" s="600"/>
      <c r="M513" s="600"/>
      <c r="N513" s="600"/>
      <c r="O513" s="600"/>
      <c r="P513" s="600"/>
      <c r="Q513" s="23"/>
      <c r="R513" s="23"/>
      <c r="S513" s="23"/>
      <c r="T513" s="23"/>
    </row>
    <row r="514" customFormat="false" ht="12.75" hidden="false" customHeight="false" outlineLevel="0" collapsed="false">
      <c r="K514" s="599"/>
      <c r="L514" s="600"/>
      <c r="M514" s="600"/>
      <c r="N514" s="600"/>
      <c r="O514" s="600"/>
      <c r="P514" s="600"/>
      <c r="Q514" s="23"/>
      <c r="R514" s="23"/>
      <c r="S514" s="23"/>
      <c r="T514" s="23"/>
    </row>
    <row r="515" customFormat="false" ht="12.75" hidden="false" customHeight="false" outlineLevel="0" collapsed="false">
      <c r="K515" s="599"/>
      <c r="L515" s="600"/>
      <c r="M515" s="600"/>
      <c r="N515" s="600"/>
      <c r="O515" s="600"/>
      <c r="P515" s="600"/>
      <c r="Q515" s="23"/>
      <c r="R515" s="23"/>
      <c r="S515" s="23"/>
      <c r="T515" s="23"/>
    </row>
    <row r="516" customFormat="false" ht="12.75" hidden="false" customHeight="false" outlineLevel="0" collapsed="false">
      <c r="K516" s="599"/>
      <c r="L516" s="600"/>
      <c r="M516" s="600"/>
      <c r="N516" s="600"/>
      <c r="O516" s="600"/>
      <c r="P516" s="600"/>
      <c r="Q516" s="23"/>
      <c r="R516" s="23"/>
      <c r="S516" s="23"/>
      <c r="T516" s="23"/>
    </row>
    <row r="517" customFormat="false" ht="12.75" hidden="false" customHeight="false" outlineLevel="0" collapsed="false">
      <c r="K517" s="599"/>
      <c r="L517" s="600"/>
      <c r="M517" s="600"/>
      <c r="N517" s="600"/>
      <c r="O517" s="600"/>
      <c r="P517" s="600"/>
      <c r="Q517" s="23"/>
      <c r="R517" s="23"/>
      <c r="S517" s="23"/>
      <c r="T517" s="23"/>
    </row>
    <row r="518" customFormat="false" ht="12.75" hidden="false" customHeight="false" outlineLevel="0" collapsed="false">
      <c r="K518" s="599"/>
      <c r="L518" s="600"/>
      <c r="M518" s="600"/>
      <c r="N518" s="600"/>
      <c r="O518" s="600"/>
      <c r="P518" s="600"/>
      <c r="Q518" s="23"/>
      <c r="R518" s="23"/>
      <c r="S518" s="23"/>
      <c r="T518" s="23"/>
    </row>
    <row r="519" customFormat="false" ht="12.75" hidden="false" customHeight="false" outlineLevel="0" collapsed="false">
      <c r="K519" s="599"/>
      <c r="L519" s="600"/>
      <c r="M519" s="600"/>
      <c r="N519" s="600"/>
      <c r="O519" s="600"/>
      <c r="P519" s="600"/>
      <c r="Q519" s="23"/>
      <c r="R519" s="23"/>
      <c r="S519" s="23"/>
      <c r="T519" s="23"/>
    </row>
    <row r="520" customFormat="false" ht="12.75" hidden="false" customHeight="false" outlineLevel="0" collapsed="false">
      <c r="K520" s="599"/>
      <c r="L520" s="600"/>
      <c r="M520" s="600"/>
      <c r="N520" s="600"/>
      <c r="O520" s="600"/>
      <c r="P520" s="600"/>
      <c r="Q520" s="23"/>
      <c r="R520" s="23"/>
      <c r="S520" s="23"/>
      <c r="T520" s="23"/>
    </row>
    <row r="521" customFormat="false" ht="12.75" hidden="false" customHeight="false" outlineLevel="0" collapsed="false">
      <c r="K521" s="599"/>
      <c r="L521" s="600"/>
      <c r="M521" s="600"/>
      <c r="N521" s="600"/>
      <c r="O521" s="600"/>
      <c r="P521" s="600"/>
      <c r="Q521" s="23"/>
      <c r="R521" s="23"/>
      <c r="S521" s="23"/>
      <c r="T521" s="23"/>
    </row>
    <row r="522" customFormat="false" ht="12.75" hidden="false" customHeight="false" outlineLevel="0" collapsed="false">
      <c r="K522" s="599"/>
      <c r="L522" s="600"/>
      <c r="M522" s="600"/>
      <c r="N522" s="600"/>
      <c r="O522" s="600"/>
      <c r="P522" s="600"/>
      <c r="Q522" s="23"/>
      <c r="R522" s="23"/>
      <c r="S522" s="23"/>
      <c r="T522" s="23"/>
    </row>
    <row r="523" customFormat="false" ht="12.75" hidden="false" customHeight="false" outlineLevel="0" collapsed="false">
      <c r="K523" s="599"/>
      <c r="L523" s="600"/>
      <c r="M523" s="600"/>
      <c r="N523" s="600"/>
      <c r="O523" s="600"/>
      <c r="P523" s="600"/>
      <c r="Q523" s="23"/>
      <c r="R523" s="23"/>
      <c r="S523" s="23"/>
      <c r="T523" s="23"/>
    </row>
    <row r="524" customFormat="false" ht="12.75" hidden="false" customHeight="false" outlineLevel="0" collapsed="false">
      <c r="K524" s="599"/>
      <c r="L524" s="600"/>
      <c r="M524" s="600"/>
      <c r="N524" s="600"/>
      <c r="O524" s="600"/>
      <c r="P524" s="600"/>
      <c r="Q524" s="23"/>
      <c r="R524" s="23"/>
      <c r="S524" s="23"/>
      <c r="T524" s="23"/>
    </row>
    <row r="525" customFormat="false" ht="12.75" hidden="false" customHeight="false" outlineLevel="0" collapsed="false">
      <c r="K525" s="599"/>
      <c r="L525" s="600"/>
      <c r="M525" s="600"/>
      <c r="N525" s="600"/>
      <c r="O525" s="600"/>
      <c r="P525" s="600"/>
      <c r="Q525" s="23"/>
      <c r="R525" s="23"/>
      <c r="S525" s="23"/>
      <c r="T525" s="23"/>
    </row>
    <row r="526" customFormat="false" ht="12.75" hidden="false" customHeight="false" outlineLevel="0" collapsed="false">
      <c r="K526" s="599"/>
      <c r="L526" s="600"/>
      <c r="M526" s="600"/>
      <c r="N526" s="600"/>
      <c r="O526" s="600"/>
      <c r="P526" s="600"/>
      <c r="Q526" s="23"/>
      <c r="R526" s="23"/>
      <c r="S526" s="23"/>
      <c r="T526" s="23"/>
    </row>
    <row r="527" customFormat="false" ht="12.75" hidden="false" customHeight="false" outlineLevel="0" collapsed="false">
      <c r="K527" s="599"/>
      <c r="L527" s="600"/>
      <c r="M527" s="600"/>
      <c r="N527" s="600"/>
      <c r="O527" s="600"/>
      <c r="P527" s="600"/>
      <c r="Q527" s="23"/>
      <c r="R527" s="23"/>
      <c r="S527" s="23"/>
      <c r="T527" s="23"/>
    </row>
    <row r="528" customFormat="false" ht="12.75" hidden="false" customHeight="false" outlineLevel="0" collapsed="false">
      <c r="K528" s="599"/>
      <c r="L528" s="600"/>
      <c r="M528" s="600"/>
      <c r="N528" s="600"/>
      <c r="O528" s="600"/>
      <c r="P528" s="600"/>
      <c r="Q528" s="23"/>
      <c r="R528" s="23"/>
      <c r="S528" s="23"/>
      <c r="T528" s="23"/>
    </row>
    <row r="529" customFormat="false" ht="12.75" hidden="false" customHeight="false" outlineLevel="0" collapsed="false">
      <c r="K529" s="599"/>
      <c r="L529" s="600"/>
      <c r="M529" s="600"/>
      <c r="N529" s="600"/>
      <c r="O529" s="600"/>
      <c r="P529" s="600"/>
      <c r="Q529" s="23"/>
      <c r="R529" s="23"/>
      <c r="S529" s="23"/>
      <c r="T529" s="23"/>
    </row>
    <row r="530" customFormat="false" ht="12.75" hidden="false" customHeight="false" outlineLevel="0" collapsed="false">
      <c r="K530" s="599"/>
      <c r="L530" s="600"/>
      <c r="M530" s="600"/>
      <c r="N530" s="600"/>
      <c r="O530" s="600"/>
      <c r="P530" s="600"/>
      <c r="Q530" s="23"/>
      <c r="R530" s="23"/>
      <c r="S530" s="23"/>
      <c r="T530" s="23"/>
    </row>
    <row r="531" customFormat="false" ht="12.75" hidden="false" customHeight="false" outlineLevel="0" collapsed="false">
      <c r="K531" s="599"/>
      <c r="L531" s="600"/>
      <c r="M531" s="600"/>
      <c r="N531" s="600"/>
      <c r="O531" s="600"/>
      <c r="P531" s="600"/>
      <c r="Q531" s="23"/>
      <c r="R531" s="23"/>
      <c r="S531" s="23"/>
      <c r="T531" s="23"/>
    </row>
    <row r="532" customFormat="false" ht="12.75" hidden="false" customHeight="false" outlineLevel="0" collapsed="false">
      <c r="K532" s="599"/>
      <c r="L532" s="600"/>
      <c r="M532" s="600"/>
      <c r="N532" s="600"/>
      <c r="O532" s="600"/>
      <c r="P532" s="600"/>
      <c r="Q532" s="23"/>
      <c r="R532" s="23"/>
      <c r="S532" s="23"/>
      <c r="T532" s="23"/>
    </row>
    <row r="533" customFormat="false" ht="12.75" hidden="false" customHeight="false" outlineLevel="0" collapsed="false">
      <c r="K533" s="599"/>
      <c r="L533" s="600"/>
      <c r="M533" s="600"/>
      <c r="N533" s="600"/>
      <c r="O533" s="600"/>
      <c r="P533" s="600"/>
      <c r="Q533" s="23"/>
      <c r="R533" s="23"/>
      <c r="S533" s="23"/>
      <c r="T533" s="23"/>
    </row>
    <row r="534" customFormat="false" ht="12.75" hidden="false" customHeight="false" outlineLevel="0" collapsed="false">
      <c r="K534" s="599"/>
      <c r="L534" s="600"/>
      <c r="M534" s="600"/>
      <c r="N534" s="600"/>
      <c r="O534" s="600"/>
      <c r="P534" s="600"/>
      <c r="Q534" s="23"/>
      <c r="R534" s="23"/>
      <c r="S534" s="23"/>
      <c r="T534" s="23"/>
    </row>
    <row r="535" customFormat="false" ht="12.75" hidden="false" customHeight="false" outlineLevel="0" collapsed="false">
      <c r="K535" s="599"/>
      <c r="L535" s="600"/>
      <c r="M535" s="600"/>
      <c r="N535" s="600"/>
      <c r="O535" s="600"/>
      <c r="P535" s="600"/>
      <c r="Q535" s="23"/>
      <c r="R535" s="23"/>
      <c r="S535" s="23"/>
      <c r="T535" s="23"/>
    </row>
    <row r="536" customFormat="false" ht="12.75" hidden="false" customHeight="false" outlineLevel="0" collapsed="false">
      <c r="K536" s="599"/>
      <c r="L536" s="600"/>
      <c r="M536" s="600"/>
      <c r="N536" s="600"/>
      <c r="O536" s="600"/>
      <c r="P536" s="600"/>
      <c r="Q536" s="23"/>
      <c r="R536" s="23"/>
      <c r="S536" s="23"/>
      <c r="T536" s="23"/>
    </row>
    <row r="537" customFormat="false" ht="12.75" hidden="false" customHeight="false" outlineLevel="0" collapsed="false">
      <c r="K537" s="599"/>
      <c r="L537" s="600"/>
      <c r="M537" s="600"/>
      <c r="N537" s="600"/>
      <c r="O537" s="600"/>
      <c r="P537" s="600"/>
      <c r="Q537" s="23"/>
      <c r="R537" s="23"/>
      <c r="S537" s="23"/>
      <c r="T537" s="23"/>
    </row>
    <row r="538" customFormat="false" ht="12.75" hidden="false" customHeight="false" outlineLevel="0" collapsed="false">
      <c r="K538" s="599"/>
      <c r="L538" s="600"/>
      <c r="M538" s="600"/>
      <c r="N538" s="600"/>
      <c r="O538" s="600"/>
      <c r="P538" s="600"/>
      <c r="Q538" s="23"/>
      <c r="R538" s="23"/>
      <c r="S538" s="23"/>
      <c r="T538" s="23"/>
    </row>
    <row r="539" customFormat="false" ht="12.75" hidden="false" customHeight="false" outlineLevel="0" collapsed="false">
      <c r="K539" s="599"/>
      <c r="L539" s="600"/>
      <c r="M539" s="600"/>
      <c r="N539" s="600"/>
      <c r="O539" s="600"/>
      <c r="P539" s="600"/>
      <c r="Q539" s="23"/>
      <c r="R539" s="23"/>
      <c r="S539" s="23"/>
      <c r="T539" s="23"/>
    </row>
    <row r="540" customFormat="false" ht="12.75" hidden="false" customHeight="false" outlineLevel="0" collapsed="false">
      <c r="K540" s="599"/>
      <c r="L540" s="600"/>
      <c r="M540" s="600"/>
      <c r="N540" s="600"/>
      <c r="O540" s="600"/>
      <c r="P540" s="600"/>
      <c r="Q540" s="23"/>
      <c r="R540" s="23"/>
      <c r="S540" s="23"/>
      <c r="T540" s="23"/>
    </row>
    <row r="541" customFormat="false" ht="12.75" hidden="false" customHeight="false" outlineLevel="0" collapsed="false">
      <c r="K541" s="599"/>
      <c r="L541" s="600"/>
      <c r="M541" s="600"/>
      <c r="N541" s="600"/>
      <c r="O541" s="600"/>
      <c r="P541" s="600"/>
      <c r="Q541" s="23"/>
      <c r="R541" s="23"/>
      <c r="S541" s="23"/>
      <c r="T541" s="23"/>
    </row>
    <row r="542" customFormat="false" ht="12.75" hidden="false" customHeight="false" outlineLevel="0" collapsed="false">
      <c r="K542" s="599"/>
      <c r="L542" s="600"/>
      <c r="M542" s="600"/>
      <c r="N542" s="600"/>
      <c r="O542" s="600"/>
      <c r="P542" s="600"/>
      <c r="Q542" s="23"/>
      <c r="R542" s="23"/>
      <c r="S542" s="23"/>
      <c r="T542" s="23"/>
    </row>
    <row r="543" customFormat="false" ht="12.75" hidden="false" customHeight="false" outlineLevel="0" collapsed="false">
      <c r="K543" s="599"/>
      <c r="L543" s="600"/>
      <c r="M543" s="600"/>
      <c r="N543" s="600"/>
      <c r="O543" s="600"/>
      <c r="P543" s="600"/>
      <c r="Q543" s="23"/>
      <c r="R543" s="23"/>
      <c r="S543" s="23"/>
      <c r="T543" s="23"/>
    </row>
    <row r="544" customFormat="false" ht="12.75" hidden="false" customHeight="false" outlineLevel="0" collapsed="false">
      <c r="K544" s="599"/>
      <c r="L544" s="600"/>
      <c r="M544" s="600"/>
      <c r="N544" s="600"/>
      <c r="O544" s="600"/>
      <c r="P544" s="600"/>
      <c r="Q544" s="23"/>
      <c r="R544" s="23"/>
      <c r="S544" s="23"/>
      <c r="T544" s="23"/>
    </row>
    <row r="545" customFormat="false" ht="12.75" hidden="false" customHeight="false" outlineLevel="0" collapsed="false">
      <c r="K545" s="599"/>
      <c r="L545" s="600"/>
      <c r="M545" s="600"/>
      <c r="N545" s="600"/>
      <c r="O545" s="600"/>
      <c r="P545" s="600"/>
      <c r="Q545" s="23"/>
      <c r="R545" s="23"/>
      <c r="S545" s="23"/>
      <c r="T545" s="23"/>
    </row>
    <row r="546" customFormat="false" ht="12.75" hidden="false" customHeight="false" outlineLevel="0" collapsed="false">
      <c r="K546" s="599"/>
      <c r="L546" s="600"/>
      <c r="M546" s="600"/>
      <c r="N546" s="600"/>
      <c r="O546" s="600"/>
      <c r="P546" s="600"/>
      <c r="Q546" s="23"/>
      <c r="R546" s="23"/>
      <c r="S546" s="23"/>
      <c r="T546" s="23"/>
    </row>
    <row r="547" customFormat="false" ht="12.75" hidden="false" customHeight="false" outlineLevel="0" collapsed="false">
      <c r="K547" s="599"/>
      <c r="L547" s="600"/>
      <c r="M547" s="600"/>
      <c r="N547" s="600"/>
      <c r="O547" s="600"/>
      <c r="P547" s="600"/>
      <c r="Q547" s="23"/>
      <c r="R547" s="23"/>
      <c r="S547" s="23"/>
      <c r="T547" s="23"/>
    </row>
    <row r="548" customFormat="false" ht="12.75" hidden="false" customHeight="false" outlineLevel="0" collapsed="false">
      <c r="K548" s="599"/>
      <c r="L548" s="600"/>
      <c r="M548" s="600"/>
      <c r="N548" s="600"/>
      <c r="O548" s="600"/>
      <c r="P548" s="600"/>
      <c r="Q548" s="23"/>
      <c r="R548" s="23"/>
      <c r="S548" s="23"/>
      <c r="T548" s="23"/>
    </row>
    <row r="549" customFormat="false" ht="12.75" hidden="false" customHeight="false" outlineLevel="0" collapsed="false">
      <c r="K549" s="599"/>
      <c r="L549" s="600"/>
      <c r="M549" s="600"/>
      <c r="N549" s="600"/>
      <c r="O549" s="600"/>
      <c r="P549" s="600"/>
      <c r="Q549" s="23"/>
      <c r="R549" s="23"/>
      <c r="S549" s="23"/>
      <c r="T549" s="23"/>
    </row>
    <row r="550" customFormat="false" ht="12.75" hidden="false" customHeight="false" outlineLevel="0" collapsed="false">
      <c r="K550" s="599"/>
      <c r="L550" s="600"/>
      <c r="M550" s="600"/>
      <c r="N550" s="600"/>
      <c r="O550" s="600"/>
      <c r="P550" s="600"/>
      <c r="Q550" s="23"/>
      <c r="R550" s="23"/>
      <c r="S550" s="23"/>
      <c r="T550" s="23"/>
    </row>
    <row r="551" customFormat="false" ht="12.75" hidden="false" customHeight="false" outlineLevel="0" collapsed="false">
      <c r="K551" s="599"/>
      <c r="L551" s="600"/>
      <c r="M551" s="600"/>
      <c r="N551" s="600"/>
      <c r="O551" s="600"/>
      <c r="P551" s="600"/>
      <c r="Q551" s="23"/>
      <c r="R551" s="23"/>
      <c r="S551" s="23"/>
      <c r="T551" s="23"/>
    </row>
    <row r="552" customFormat="false" ht="12.75" hidden="false" customHeight="false" outlineLevel="0" collapsed="false">
      <c r="K552" s="599"/>
      <c r="L552" s="600"/>
      <c r="M552" s="600"/>
      <c r="N552" s="600"/>
      <c r="O552" s="600"/>
      <c r="P552" s="600"/>
      <c r="Q552" s="23"/>
      <c r="R552" s="23"/>
      <c r="S552" s="23"/>
      <c r="T552" s="23"/>
    </row>
    <row r="553" customFormat="false" ht="12.75" hidden="false" customHeight="false" outlineLevel="0" collapsed="false">
      <c r="K553" s="599"/>
      <c r="L553" s="600"/>
      <c r="M553" s="600"/>
      <c r="N553" s="600"/>
      <c r="O553" s="600"/>
      <c r="P553" s="600"/>
      <c r="Q553" s="23"/>
      <c r="R553" s="23"/>
      <c r="S553" s="23"/>
      <c r="T553" s="23"/>
    </row>
    <row r="554" customFormat="false" ht="12.75" hidden="false" customHeight="false" outlineLevel="0" collapsed="false">
      <c r="K554" s="599"/>
      <c r="L554" s="600"/>
      <c r="M554" s="600"/>
      <c r="N554" s="600"/>
      <c r="O554" s="600"/>
      <c r="P554" s="600"/>
      <c r="Q554" s="23"/>
      <c r="R554" s="23"/>
      <c r="S554" s="23"/>
      <c r="T554" s="23"/>
    </row>
    <row r="555" customFormat="false" ht="12.75" hidden="false" customHeight="false" outlineLevel="0" collapsed="false">
      <c r="K555" s="599"/>
      <c r="L555" s="600"/>
      <c r="M555" s="600"/>
      <c r="N555" s="600"/>
      <c r="O555" s="600"/>
      <c r="P555" s="600"/>
      <c r="Q555" s="23"/>
      <c r="R555" s="23"/>
      <c r="S555" s="23"/>
      <c r="T555" s="23"/>
    </row>
    <row r="556" customFormat="false" ht="12.75" hidden="false" customHeight="false" outlineLevel="0" collapsed="false">
      <c r="K556" s="599"/>
      <c r="L556" s="600"/>
      <c r="M556" s="600"/>
      <c r="N556" s="600"/>
      <c r="O556" s="600"/>
      <c r="P556" s="600"/>
      <c r="Q556" s="23"/>
      <c r="R556" s="23"/>
      <c r="S556" s="23"/>
      <c r="T556" s="23"/>
    </row>
    <row r="557" customFormat="false" ht="12.75" hidden="false" customHeight="false" outlineLevel="0" collapsed="false">
      <c r="K557" s="599"/>
      <c r="L557" s="600"/>
      <c r="M557" s="600"/>
      <c r="N557" s="600"/>
      <c r="O557" s="600"/>
      <c r="P557" s="600"/>
      <c r="Q557" s="23"/>
      <c r="R557" s="23"/>
      <c r="S557" s="23"/>
      <c r="T557" s="23"/>
    </row>
    <row r="558" customFormat="false" ht="12.75" hidden="false" customHeight="false" outlineLevel="0" collapsed="false">
      <c r="K558" s="599"/>
      <c r="L558" s="600"/>
      <c r="M558" s="600"/>
      <c r="N558" s="600"/>
      <c r="O558" s="600"/>
      <c r="P558" s="600"/>
      <c r="Q558" s="23"/>
      <c r="R558" s="23"/>
      <c r="S558" s="23"/>
      <c r="T558" s="23"/>
    </row>
    <row r="559" customFormat="false" ht="12.75" hidden="false" customHeight="false" outlineLevel="0" collapsed="false">
      <c r="K559" s="599"/>
      <c r="L559" s="600"/>
      <c r="M559" s="600"/>
      <c r="N559" s="600"/>
      <c r="O559" s="600"/>
      <c r="P559" s="600"/>
      <c r="Q559" s="23"/>
      <c r="R559" s="23"/>
      <c r="S559" s="23"/>
      <c r="T559" s="23"/>
    </row>
    <row r="560" customFormat="false" ht="12.75" hidden="false" customHeight="false" outlineLevel="0" collapsed="false">
      <c r="K560" s="599"/>
      <c r="L560" s="600"/>
      <c r="M560" s="600"/>
      <c r="N560" s="600"/>
      <c r="O560" s="600"/>
      <c r="P560" s="600"/>
      <c r="Q560" s="23"/>
      <c r="R560" s="23"/>
      <c r="S560" s="23"/>
      <c r="T560" s="23"/>
    </row>
    <row r="561" customFormat="false" ht="12.75" hidden="false" customHeight="false" outlineLevel="0" collapsed="false">
      <c r="K561" s="599"/>
      <c r="L561" s="600"/>
      <c r="M561" s="600"/>
      <c r="N561" s="600"/>
      <c r="O561" s="600"/>
      <c r="P561" s="600"/>
      <c r="Q561" s="23"/>
      <c r="R561" s="23"/>
      <c r="S561" s="23"/>
      <c r="T561" s="23"/>
    </row>
    <row r="562" customFormat="false" ht="12.75" hidden="false" customHeight="false" outlineLevel="0" collapsed="false">
      <c r="K562" s="599"/>
      <c r="L562" s="600"/>
      <c r="M562" s="600"/>
      <c r="N562" s="600"/>
      <c r="O562" s="600"/>
      <c r="P562" s="600"/>
      <c r="Q562" s="23"/>
      <c r="R562" s="23"/>
      <c r="S562" s="23"/>
      <c r="T562" s="23"/>
    </row>
    <row r="563" customFormat="false" ht="12.75" hidden="false" customHeight="false" outlineLevel="0" collapsed="false">
      <c r="K563" s="599"/>
      <c r="L563" s="600"/>
      <c r="M563" s="600"/>
      <c r="N563" s="600"/>
      <c r="O563" s="600"/>
      <c r="P563" s="600"/>
      <c r="Q563" s="23"/>
      <c r="R563" s="23"/>
      <c r="S563" s="23"/>
      <c r="T563" s="23"/>
    </row>
    <row r="564" customFormat="false" ht="12.75" hidden="false" customHeight="false" outlineLevel="0" collapsed="false">
      <c r="K564" s="599"/>
      <c r="L564" s="600"/>
      <c r="M564" s="600"/>
      <c r="N564" s="600"/>
      <c r="O564" s="600"/>
      <c r="P564" s="600"/>
      <c r="Q564" s="23"/>
      <c r="R564" s="23"/>
      <c r="S564" s="23"/>
      <c r="T564" s="23"/>
    </row>
    <row r="565" customFormat="false" ht="12.75" hidden="false" customHeight="false" outlineLevel="0" collapsed="false">
      <c r="K565" s="599"/>
      <c r="L565" s="600"/>
      <c r="M565" s="600"/>
      <c r="N565" s="600"/>
      <c r="O565" s="600"/>
      <c r="P565" s="600"/>
      <c r="Q565" s="23"/>
      <c r="R565" s="23"/>
      <c r="S565" s="23"/>
      <c r="T565" s="23"/>
    </row>
    <row r="566" customFormat="false" ht="12.75" hidden="false" customHeight="false" outlineLevel="0" collapsed="false">
      <c r="K566" s="599"/>
      <c r="L566" s="600"/>
      <c r="M566" s="600"/>
      <c r="N566" s="600"/>
      <c r="O566" s="600"/>
      <c r="P566" s="600"/>
      <c r="Q566" s="23"/>
      <c r="R566" s="23"/>
      <c r="S566" s="23"/>
      <c r="T566" s="23"/>
    </row>
    <row r="567" customFormat="false" ht="12.75" hidden="false" customHeight="false" outlineLevel="0" collapsed="false">
      <c r="K567" s="599"/>
      <c r="L567" s="600"/>
      <c r="M567" s="600"/>
      <c r="N567" s="600"/>
      <c r="O567" s="600"/>
      <c r="P567" s="600"/>
      <c r="Q567" s="23"/>
      <c r="R567" s="23"/>
      <c r="S567" s="23"/>
      <c r="T567" s="23"/>
    </row>
    <row r="568" customFormat="false" ht="12.75" hidden="false" customHeight="false" outlineLevel="0" collapsed="false">
      <c r="K568" s="599"/>
      <c r="L568" s="600"/>
      <c r="M568" s="600"/>
      <c r="N568" s="600"/>
      <c r="O568" s="600"/>
      <c r="P568" s="600"/>
      <c r="Q568" s="23"/>
      <c r="R568" s="23"/>
      <c r="S568" s="23"/>
      <c r="T568" s="23"/>
    </row>
    <row r="569" customFormat="false" ht="12.75" hidden="false" customHeight="false" outlineLevel="0" collapsed="false">
      <c r="K569" s="599"/>
      <c r="L569" s="600"/>
      <c r="M569" s="600"/>
      <c r="N569" s="600"/>
      <c r="O569" s="600"/>
      <c r="P569" s="600"/>
      <c r="Q569" s="23"/>
      <c r="R569" s="23"/>
      <c r="S569" s="23"/>
      <c r="T569" s="23"/>
    </row>
    <row r="570" customFormat="false" ht="12.75" hidden="false" customHeight="false" outlineLevel="0" collapsed="false">
      <c r="K570" s="599"/>
      <c r="L570" s="600"/>
      <c r="M570" s="600"/>
      <c r="N570" s="600"/>
      <c r="O570" s="600"/>
      <c r="P570" s="600"/>
      <c r="Q570" s="23"/>
      <c r="R570" s="23"/>
      <c r="S570" s="23"/>
      <c r="T570" s="23"/>
    </row>
    <row r="571" customFormat="false" ht="12.75" hidden="false" customHeight="false" outlineLevel="0" collapsed="false">
      <c r="K571" s="599"/>
      <c r="L571" s="600"/>
      <c r="M571" s="600"/>
      <c r="N571" s="600"/>
      <c r="O571" s="600"/>
      <c r="P571" s="600"/>
      <c r="Q571" s="23"/>
      <c r="R571" s="23"/>
      <c r="S571" s="23"/>
      <c r="T571" s="23"/>
    </row>
    <row r="572" customFormat="false" ht="12.75" hidden="false" customHeight="false" outlineLevel="0" collapsed="false">
      <c r="K572" s="599"/>
      <c r="L572" s="600"/>
      <c r="M572" s="600"/>
      <c r="N572" s="600"/>
      <c r="O572" s="600"/>
      <c r="P572" s="600"/>
      <c r="Q572" s="23"/>
      <c r="R572" s="23"/>
      <c r="S572" s="23"/>
      <c r="T572" s="23"/>
    </row>
    <row r="573" customFormat="false" ht="12.75" hidden="false" customHeight="false" outlineLevel="0" collapsed="false">
      <c r="K573" s="599"/>
      <c r="L573" s="600"/>
      <c r="M573" s="600"/>
      <c r="N573" s="600"/>
      <c r="O573" s="600"/>
      <c r="P573" s="600"/>
      <c r="Q573" s="23"/>
      <c r="R573" s="23"/>
      <c r="S573" s="23"/>
      <c r="T573" s="23"/>
    </row>
    <row r="574" customFormat="false" ht="12.75" hidden="false" customHeight="false" outlineLevel="0" collapsed="false">
      <c r="K574" s="599"/>
      <c r="L574" s="600"/>
      <c r="M574" s="600"/>
      <c r="N574" s="600"/>
      <c r="O574" s="600"/>
      <c r="P574" s="600"/>
      <c r="Q574" s="23"/>
      <c r="R574" s="23"/>
      <c r="S574" s="23"/>
      <c r="T574" s="23"/>
    </row>
    <row r="575" customFormat="false" ht="12.75" hidden="false" customHeight="false" outlineLevel="0" collapsed="false">
      <c r="K575" s="599"/>
      <c r="L575" s="600"/>
      <c r="M575" s="600"/>
      <c r="N575" s="600"/>
      <c r="O575" s="600"/>
      <c r="P575" s="600"/>
      <c r="Q575" s="23"/>
      <c r="R575" s="23"/>
      <c r="S575" s="23"/>
      <c r="T575" s="23"/>
    </row>
    <row r="576" customFormat="false" ht="12.75" hidden="false" customHeight="false" outlineLevel="0" collapsed="false">
      <c r="K576" s="599"/>
      <c r="L576" s="600"/>
      <c r="M576" s="600"/>
      <c r="N576" s="600"/>
      <c r="O576" s="600"/>
      <c r="P576" s="600"/>
      <c r="Q576" s="23"/>
      <c r="R576" s="23"/>
      <c r="S576" s="23"/>
      <c r="T576" s="23"/>
    </row>
    <row r="577" customFormat="false" ht="12.75" hidden="false" customHeight="false" outlineLevel="0" collapsed="false">
      <c r="K577" s="599"/>
      <c r="L577" s="600"/>
      <c r="M577" s="600"/>
      <c r="N577" s="600"/>
      <c r="O577" s="600"/>
      <c r="P577" s="600"/>
      <c r="Q577" s="23"/>
      <c r="R577" s="23"/>
      <c r="S577" s="23"/>
      <c r="T577" s="23"/>
    </row>
    <row r="578" customFormat="false" ht="12.75" hidden="false" customHeight="false" outlineLevel="0" collapsed="false">
      <c r="K578" s="599"/>
      <c r="L578" s="600"/>
      <c r="M578" s="600"/>
      <c r="N578" s="600"/>
      <c r="O578" s="600"/>
      <c r="P578" s="600"/>
      <c r="Q578" s="23"/>
      <c r="R578" s="23"/>
      <c r="S578" s="23"/>
      <c r="T578" s="23"/>
    </row>
    <row r="579" customFormat="false" ht="12.75" hidden="false" customHeight="false" outlineLevel="0" collapsed="false">
      <c r="K579" s="599"/>
      <c r="L579" s="600"/>
      <c r="M579" s="600"/>
      <c r="N579" s="600"/>
      <c r="O579" s="600"/>
      <c r="P579" s="600"/>
      <c r="Q579" s="23"/>
      <c r="R579" s="23"/>
      <c r="S579" s="23"/>
      <c r="T579" s="23"/>
    </row>
    <row r="580" customFormat="false" ht="12.75" hidden="false" customHeight="false" outlineLevel="0" collapsed="false">
      <c r="K580" s="599"/>
      <c r="L580" s="600"/>
      <c r="M580" s="600"/>
      <c r="N580" s="600"/>
      <c r="O580" s="600"/>
      <c r="P580" s="600"/>
      <c r="Q580" s="23"/>
      <c r="R580" s="23"/>
      <c r="S580" s="23"/>
      <c r="T580" s="23"/>
    </row>
    <row r="581" customFormat="false" ht="12.75" hidden="false" customHeight="false" outlineLevel="0" collapsed="false">
      <c r="K581" s="599"/>
      <c r="L581" s="600"/>
      <c r="M581" s="600"/>
      <c r="N581" s="600"/>
      <c r="O581" s="600"/>
      <c r="P581" s="600"/>
      <c r="Q581" s="23"/>
      <c r="R581" s="23"/>
      <c r="S581" s="23"/>
      <c r="T581" s="23"/>
    </row>
    <row r="582" customFormat="false" ht="12.75" hidden="false" customHeight="false" outlineLevel="0" collapsed="false">
      <c r="K582" s="599"/>
      <c r="L582" s="600"/>
      <c r="M582" s="600"/>
      <c r="N582" s="600"/>
      <c r="O582" s="600"/>
      <c r="P582" s="600"/>
      <c r="Q582" s="23"/>
      <c r="R582" s="23"/>
      <c r="S582" s="23"/>
      <c r="T582" s="23"/>
    </row>
    <row r="583" customFormat="false" ht="12.75" hidden="false" customHeight="false" outlineLevel="0" collapsed="false">
      <c r="K583" s="599"/>
      <c r="L583" s="600"/>
      <c r="M583" s="600"/>
      <c r="N583" s="600"/>
      <c r="O583" s="600"/>
      <c r="P583" s="600"/>
      <c r="Q583" s="23"/>
      <c r="R583" s="23"/>
      <c r="S583" s="23"/>
      <c r="T583" s="23"/>
    </row>
    <row r="584" customFormat="false" ht="12.75" hidden="false" customHeight="false" outlineLevel="0" collapsed="false">
      <c r="K584" s="599"/>
      <c r="L584" s="600"/>
      <c r="M584" s="600"/>
      <c r="N584" s="600"/>
      <c r="O584" s="600"/>
      <c r="P584" s="600"/>
      <c r="Q584" s="23"/>
      <c r="R584" s="23"/>
      <c r="S584" s="23"/>
      <c r="T584" s="23"/>
    </row>
    <row r="585" customFormat="false" ht="12.75" hidden="false" customHeight="false" outlineLevel="0" collapsed="false">
      <c r="K585" s="599"/>
      <c r="L585" s="600"/>
      <c r="M585" s="600"/>
      <c r="N585" s="600"/>
      <c r="O585" s="600"/>
      <c r="P585" s="600"/>
      <c r="Q585" s="23"/>
      <c r="R585" s="23"/>
      <c r="S585" s="23"/>
      <c r="T585" s="23"/>
    </row>
    <row r="586" customFormat="false" ht="12.75" hidden="false" customHeight="false" outlineLevel="0" collapsed="false">
      <c r="K586" s="599"/>
      <c r="L586" s="600"/>
      <c r="M586" s="600"/>
      <c r="N586" s="600"/>
      <c r="O586" s="600"/>
      <c r="P586" s="600"/>
      <c r="Q586" s="23"/>
      <c r="R586" s="23"/>
      <c r="S586" s="23"/>
      <c r="T586" s="23"/>
    </row>
    <row r="587" customFormat="false" ht="12.75" hidden="false" customHeight="false" outlineLevel="0" collapsed="false">
      <c r="K587" s="599"/>
      <c r="L587" s="600"/>
      <c r="M587" s="600"/>
      <c r="N587" s="600"/>
      <c r="O587" s="600"/>
      <c r="P587" s="600"/>
      <c r="Q587" s="23"/>
      <c r="R587" s="23"/>
      <c r="S587" s="23"/>
      <c r="T587" s="23"/>
    </row>
    <row r="588" customFormat="false" ht="12.75" hidden="false" customHeight="false" outlineLevel="0" collapsed="false">
      <c r="K588" s="599"/>
      <c r="L588" s="600"/>
      <c r="M588" s="600"/>
      <c r="N588" s="600"/>
      <c r="O588" s="600"/>
      <c r="P588" s="600"/>
      <c r="Q588" s="23"/>
      <c r="R588" s="23"/>
      <c r="S588" s="23"/>
      <c r="T588" s="23"/>
    </row>
    <row r="589" customFormat="false" ht="12.75" hidden="false" customHeight="false" outlineLevel="0" collapsed="false">
      <c r="K589" s="599"/>
      <c r="L589" s="600"/>
      <c r="M589" s="600"/>
      <c r="N589" s="600"/>
      <c r="O589" s="600"/>
      <c r="P589" s="600"/>
      <c r="Q589" s="23"/>
      <c r="R589" s="23"/>
      <c r="S589" s="23"/>
      <c r="T589" s="23"/>
    </row>
    <row r="590" customFormat="false" ht="12.75" hidden="false" customHeight="false" outlineLevel="0" collapsed="false">
      <c r="K590" s="599"/>
      <c r="L590" s="600"/>
      <c r="M590" s="600"/>
      <c r="N590" s="600"/>
      <c r="O590" s="600"/>
      <c r="P590" s="600"/>
      <c r="Q590" s="23"/>
      <c r="R590" s="23"/>
      <c r="S590" s="23"/>
      <c r="T590" s="23"/>
    </row>
    <row r="591" customFormat="false" ht="12.75" hidden="false" customHeight="false" outlineLevel="0" collapsed="false">
      <c r="K591" s="599"/>
      <c r="L591" s="600"/>
      <c r="M591" s="600"/>
      <c r="N591" s="600"/>
      <c r="O591" s="600"/>
      <c r="P591" s="600"/>
      <c r="Q591" s="23"/>
      <c r="R591" s="23"/>
      <c r="S591" s="23"/>
      <c r="T591" s="23"/>
    </row>
    <row r="592" customFormat="false" ht="12.75" hidden="false" customHeight="false" outlineLevel="0" collapsed="false">
      <c r="K592" s="599"/>
      <c r="L592" s="600"/>
      <c r="M592" s="600"/>
      <c r="N592" s="600"/>
      <c r="O592" s="600"/>
      <c r="P592" s="600"/>
      <c r="Q592" s="23"/>
      <c r="R592" s="23"/>
      <c r="S592" s="23"/>
      <c r="T592" s="23"/>
    </row>
    <row r="593" customFormat="false" ht="12.75" hidden="false" customHeight="false" outlineLevel="0" collapsed="false">
      <c r="K593" s="599"/>
      <c r="L593" s="600"/>
      <c r="M593" s="600"/>
      <c r="N593" s="600"/>
      <c r="O593" s="600"/>
      <c r="P593" s="600"/>
      <c r="Q593" s="23"/>
      <c r="R593" s="23"/>
      <c r="S593" s="23"/>
      <c r="T593" s="23"/>
    </row>
    <row r="594" customFormat="false" ht="12.75" hidden="false" customHeight="false" outlineLevel="0" collapsed="false">
      <c r="K594" s="599"/>
      <c r="L594" s="600"/>
      <c r="M594" s="600"/>
      <c r="N594" s="600"/>
      <c r="O594" s="600"/>
      <c r="P594" s="600"/>
      <c r="Q594" s="23"/>
      <c r="R594" s="23"/>
      <c r="S594" s="23"/>
      <c r="T594" s="23"/>
    </row>
    <row r="595" customFormat="false" ht="12.75" hidden="false" customHeight="false" outlineLevel="0" collapsed="false">
      <c r="K595" s="599"/>
      <c r="L595" s="600"/>
      <c r="M595" s="600"/>
      <c r="N595" s="600"/>
      <c r="O595" s="600"/>
      <c r="P595" s="600"/>
      <c r="Q595" s="23"/>
      <c r="R595" s="23"/>
      <c r="S595" s="23"/>
      <c r="T595" s="23"/>
    </row>
    <row r="596" customFormat="false" ht="12.75" hidden="false" customHeight="false" outlineLevel="0" collapsed="false">
      <c r="K596" s="599"/>
      <c r="L596" s="600"/>
      <c r="M596" s="600"/>
      <c r="N596" s="600"/>
      <c r="O596" s="600"/>
      <c r="P596" s="600"/>
      <c r="Q596" s="23"/>
      <c r="R596" s="23"/>
      <c r="S596" s="23"/>
      <c r="T596" s="23"/>
    </row>
    <row r="597" customFormat="false" ht="12.75" hidden="false" customHeight="false" outlineLevel="0" collapsed="false">
      <c r="K597" s="599"/>
      <c r="L597" s="600"/>
      <c r="M597" s="600"/>
      <c r="N597" s="600"/>
      <c r="O597" s="600"/>
      <c r="P597" s="600"/>
      <c r="Q597" s="23"/>
      <c r="R597" s="23"/>
      <c r="S597" s="23"/>
      <c r="T597" s="23"/>
    </row>
    <row r="598" customFormat="false" ht="12.75" hidden="false" customHeight="false" outlineLevel="0" collapsed="false">
      <c r="K598" s="599"/>
      <c r="L598" s="600"/>
      <c r="M598" s="600"/>
      <c r="N598" s="600"/>
      <c r="O598" s="600"/>
      <c r="P598" s="600"/>
      <c r="Q598" s="23"/>
      <c r="R598" s="23"/>
      <c r="S598" s="23"/>
      <c r="T598" s="23"/>
    </row>
    <row r="599" customFormat="false" ht="12.75" hidden="false" customHeight="false" outlineLevel="0" collapsed="false">
      <c r="K599" s="599"/>
      <c r="L599" s="600"/>
      <c r="M599" s="600"/>
      <c r="N599" s="600"/>
      <c r="O599" s="600"/>
      <c r="P599" s="600"/>
      <c r="Q599" s="23"/>
      <c r="R599" s="23"/>
      <c r="S599" s="23"/>
      <c r="T599" s="23"/>
    </row>
    <row r="600" customFormat="false" ht="12.75" hidden="false" customHeight="false" outlineLevel="0" collapsed="false">
      <c r="K600" s="599"/>
      <c r="L600" s="600"/>
      <c r="M600" s="600"/>
      <c r="N600" s="600"/>
      <c r="O600" s="600"/>
      <c r="P600" s="600"/>
      <c r="Q600" s="23"/>
      <c r="R600" s="23"/>
      <c r="S600" s="23"/>
      <c r="T600" s="23"/>
    </row>
    <row r="601" customFormat="false" ht="12.75" hidden="false" customHeight="false" outlineLevel="0" collapsed="false">
      <c r="K601" s="599"/>
      <c r="L601" s="600"/>
      <c r="M601" s="600"/>
      <c r="N601" s="600"/>
      <c r="O601" s="600"/>
      <c r="P601" s="600"/>
      <c r="Q601" s="23"/>
      <c r="R601" s="23"/>
      <c r="S601" s="23"/>
      <c r="T601" s="23"/>
    </row>
    <row r="602" customFormat="false" ht="12.75" hidden="false" customHeight="false" outlineLevel="0" collapsed="false">
      <c r="K602" s="599"/>
      <c r="L602" s="600"/>
      <c r="M602" s="600"/>
      <c r="N602" s="600"/>
      <c r="O602" s="600"/>
      <c r="P602" s="600"/>
      <c r="Q602" s="23"/>
      <c r="R602" s="23"/>
      <c r="S602" s="23"/>
      <c r="T602" s="23"/>
    </row>
    <row r="603" customFormat="false" ht="12.75" hidden="false" customHeight="false" outlineLevel="0" collapsed="false">
      <c r="K603" s="599"/>
      <c r="L603" s="600"/>
      <c r="M603" s="600"/>
      <c r="N603" s="600"/>
      <c r="O603" s="600"/>
      <c r="P603" s="600"/>
      <c r="Q603" s="23"/>
      <c r="R603" s="23"/>
      <c r="S603" s="23"/>
      <c r="T603" s="23"/>
    </row>
    <row r="604" customFormat="false" ht="12.75" hidden="false" customHeight="false" outlineLevel="0" collapsed="false">
      <c r="K604" s="599"/>
      <c r="L604" s="600"/>
      <c r="M604" s="600"/>
      <c r="N604" s="600"/>
      <c r="O604" s="600"/>
      <c r="P604" s="600"/>
      <c r="Q604" s="23"/>
      <c r="R604" s="23"/>
      <c r="S604" s="23"/>
      <c r="T604" s="23"/>
    </row>
    <row r="605" customFormat="false" ht="12.75" hidden="false" customHeight="false" outlineLevel="0" collapsed="false">
      <c r="K605" s="599"/>
      <c r="L605" s="600"/>
      <c r="M605" s="600"/>
      <c r="N605" s="600"/>
      <c r="O605" s="600"/>
      <c r="P605" s="600"/>
      <c r="Q605" s="23"/>
      <c r="R605" s="23"/>
      <c r="S605" s="23"/>
      <c r="T605" s="23"/>
    </row>
    <row r="606" customFormat="false" ht="12.75" hidden="false" customHeight="false" outlineLevel="0" collapsed="false">
      <c r="K606" s="599"/>
      <c r="L606" s="600"/>
      <c r="M606" s="600"/>
      <c r="N606" s="600"/>
      <c r="O606" s="600"/>
      <c r="P606" s="600"/>
      <c r="Q606" s="23"/>
      <c r="R606" s="23"/>
      <c r="S606" s="23"/>
      <c r="T606" s="23"/>
    </row>
    <row r="607" customFormat="false" ht="12.75" hidden="false" customHeight="false" outlineLevel="0" collapsed="false">
      <c r="K607" s="599"/>
      <c r="L607" s="600"/>
      <c r="M607" s="600"/>
      <c r="N607" s="600"/>
      <c r="O607" s="600"/>
      <c r="P607" s="600"/>
      <c r="Q607" s="23"/>
      <c r="R607" s="23"/>
      <c r="S607" s="23"/>
      <c r="T607" s="23"/>
    </row>
    <row r="608" customFormat="false" ht="12.75" hidden="false" customHeight="false" outlineLevel="0" collapsed="false">
      <c r="K608" s="599"/>
      <c r="L608" s="600"/>
      <c r="M608" s="600"/>
      <c r="N608" s="600"/>
      <c r="O608" s="600"/>
      <c r="P608" s="600"/>
      <c r="Q608" s="23"/>
      <c r="R608" s="23"/>
      <c r="S608" s="23"/>
      <c r="T608" s="23"/>
    </row>
    <row r="609" customFormat="false" ht="12.75" hidden="false" customHeight="false" outlineLevel="0" collapsed="false">
      <c r="K609" s="599"/>
      <c r="L609" s="600"/>
      <c r="M609" s="600"/>
      <c r="N609" s="600"/>
      <c r="O609" s="600"/>
      <c r="P609" s="600"/>
      <c r="Q609" s="23"/>
      <c r="R609" s="23"/>
      <c r="S609" s="23"/>
      <c r="T609" s="23"/>
    </row>
    <row r="610" customFormat="false" ht="12.75" hidden="false" customHeight="false" outlineLevel="0" collapsed="false">
      <c r="K610" s="599"/>
      <c r="L610" s="600"/>
      <c r="M610" s="600"/>
      <c r="N610" s="600"/>
      <c r="O610" s="600"/>
      <c r="P610" s="600"/>
      <c r="Q610" s="23"/>
      <c r="R610" s="23"/>
      <c r="S610" s="23"/>
      <c r="T610" s="23"/>
    </row>
    <row r="611" customFormat="false" ht="12.75" hidden="false" customHeight="false" outlineLevel="0" collapsed="false">
      <c r="K611" s="599"/>
      <c r="L611" s="600"/>
      <c r="M611" s="600"/>
      <c r="N611" s="600"/>
      <c r="O611" s="600"/>
      <c r="P611" s="600"/>
      <c r="Q611" s="23"/>
      <c r="R611" s="23"/>
      <c r="S611" s="23"/>
      <c r="T611" s="23"/>
    </row>
    <row r="612" customFormat="false" ht="12.75" hidden="false" customHeight="false" outlineLevel="0" collapsed="false">
      <c r="K612" s="599"/>
      <c r="L612" s="600"/>
      <c r="M612" s="600"/>
      <c r="N612" s="600"/>
      <c r="O612" s="600"/>
      <c r="P612" s="600"/>
      <c r="Q612" s="23"/>
      <c r="R612" s="23"/>
      <c r="S612" s="23"/>
      <c r="T612" s="23"/>
    </row>
    <row r="613" customFormat="false" ht="12.75" hidden="false" customHeight="false" outlineLevel="0" collapsed="false">
      <c r="K613" s="599"/>
      <c r="L613" s="600"/>
      <c r="M613" s="600"/>
      <c r="N613" s="600"/>
      <c r="O613" s="600"/>
      <c r="P613" s="600"/>
      <c r="Q613" s="23"/>
      <c r="R613" s="23"/>
      <c r="S613" s="23"/>
      <c r="T613" s="23"/>
    </row>
    <row r="614" customFormat="false" ht="12.75" hidden="false" customHeight="false" outlineLevel="0" collapsed="false">
      <c r="K614" s="599"/>
      <c r="L614" s="600"/>
      <c r="M614" s="600"/>
      <c r="N614" s="600"/>
      <c r="O614" s="600"/>
      <c r="P614" s="600"/>
      <c r="Q614" s="23"/>
      <c r="R614" s="23"/>
      <c r="S614" s="23"/>
      <c r="T614" s="23"/>
    </row>
    <row r="615" customFormat="false" ht="12.75" hidden="false" customHeight="false" outlineLevel="0" collapsed="false">
      <c r="K615" s="599"/>
      <c r="L615" s="600"/>
      <c r="M615" s="600"/>
      <c r="N615" s="600"/>
      <c r="O615" s="600"/>
      <c r="P615" s="600"/>
      <c r="Q615" s="23"/>
      <c r="R615" s="23"/>
      <c r="S615" s="23"/>
      <c r="T615" s="23"/>
    </row>
    <row r="616" customFormat="false" ht="12.75" hidden="false" customHeight="false" outlineLevel="0" collapsed="false">
      <c r="K616" s="599"/>
      <c r="L616" s="600"/>
      <c r="M616" s="600"/>
      <c r="N616" s="600"/>
      <c r="O616" s="600"/>
      <c r="P616" s="600"/>
      <c r="Q616" s="23"/>
      <c r="R616" s="23"/>
      <c r="S616" s="23"/>
      <c r="T616" s="23"/>
    </row>
    <row r="617" customFormat="false" ht="12.75" hidden="false" customHeight="false" outlineLevel="0" collapsed="false">
      <c r="K617" s="599"/>
      <c r="L617" s="600"/>
      <c r="M617" s="600"/>
      <c r="N617" s="600"/>
      <c r="O617" s="600"/>
      <c r="P617" s="600"/>
      <c r="Q617" s="23"/>
      <c r="R617" s="23"/>
      <c r="S617" s="23"/>
      <c r="T617" s="23"/>
    </row>
    <row r="618" customFormat="false" ht="12.75" hidden="false" customHeight="false" outlineLevel="0" collapsed="false">
      <c r="K618" s="599"/>
      <c r="L618" s="600"/>
      <c r="M618" s="600"/>
      <c r="N618" s="600"/>
      <c r="O618" s="600"/>
      <c r="P618" s="600"/>
      <c r="Q618" s="23"/>
      <c r="R618" s="23"/>
      <c r="S618" s="23"/>
      <c r="T618" s="23"/>
    </row>
    <row r="619" customFormat="false" ht="12.75" hidden="false" customHeight="false" outlineLevel="0" collapsed="false">
      <c r="K619" s="599"/>
      <c r="L619" s="600"/>
      <c r="M619" s="600"/>
      <c r="N619" s="600"/>
      <c r="O619" s="600"/>
      <c r="P619" s="600"/>
      <c r="Q619" s="23"/>
      <c r="R619" s="23"/>
      <c r="S619" s="23"/>
      <c r="T619" s="23"/>
    </row>
    <row r="620" customFormat="false" ht="12.75" hidden="false" customHeight="false" outlineLevel="0" collapsed="false">
      <c r="K620" s="599"/>
      <c r="L620" s="600"/>
      <c r="M620" s="600"/>
      <c r="N620" s="600"/>
      <c r="O620" s="600"/>
      <c r="P620" s="600"/>
      <c r="Q620" s="23"/>
      <c r="R620" s="23"/>
      <c r="S620" s="23"/>
      <c r="T620" s="23"/>
    </row>
    <row r="621" customFormat="false" ht="12.75" hidden="false" customHeight="false" outlineLevel="0" collapsed="false">
      <c r="K621" s="599"/>
      <c r="L621" s="600"/>
      <c r="M621" s="600"/>
      <c r="N621" s="600"/>
      <c r="O621" s="600"/>
      <c r="P621" s="600"/>
      <c r="Q621" s="23"/>
      <c r="R621" s="23"/>
      <c r="S621" s="23"/>
      <c r="T621" s="23"/>
    </row>
    <row r="622" customFormat="false" ht="12.75" hidden="false" customHeight="false" outlineLevel="0" collapsed="false">
      <c r="K622" s="599"/>
      <c r="L622" s="600"/>
      <c r="M622" s="600"/>
      <c r="N622" s="600"/>
      <c r="O622" s="600"/>
      <c r="P622" s="600"/>
      <c r="Q622" s="23"/>
      <c r="R622" s="23"/>
      <c r="S622" s="23"/>
      <c r="T622" s="23"/>
    </row>
    <row r="623" customFormat="false" ht="12.75" hidden="false" customHeight="false" outlineLevel="0" collapsed="false">
      <c r="K623" s="599"/>
      <c r="L623" s="600"/>
      <c r="M623" s="600"/>
      <c r="N623" s="600"/>
      <c r="O623" s="600"/>
      <c r="P623" s="600"/>
      <c r="Q623" s="23"/>
      <c r="R623" s="23"/>
      <c r="S623" s="23"/>
      <c r="T623" s="23"/>
    </row>
    <row r="624" customFormat="false" ht="12.75" hidden="false" customHeight="false" outlineLevel="0" collapsed="false">
      <c r="K624" s="599"/>
      <c r="L624" s="600"/>
      <c r="M624" s="600"/>
      <c r="N624" s="600"/>
      <c r="O624" s="600"/>
      <c r="P624" s="600"/>
      <c r="Q624" s="23"/>
      <c r="R624" s="23"/>
      <c r="S624" s="23"/>
      <c r="T624" s="23"/>
    </row>
    <row r="625" customFormat="false" ht="12.75" hidden="false" customHeight="false" outlineLevel="0" collapsed="false">
      <c r="K625" s="599"/>
      <c r="L625" s="600"/>
      <c r="M625" s="600"/>
      <c r="N625" s="600"/>
      <c r="O625" s="600"/>
      <c r="P625" s="600"/>
      <c r="Q625" s="23"/>
      <c r="R625" s="23"/>
      <c r="S625" s="23"/>
      <c r="T625" s="23"/>
    </row>
    <row r="626" customFormat="false" ht="12.75" hidden="false" customHeight="false" outlineLevel="0" collapsed="false">
      <c r="K626" s="599"/>
      <c r="L626" s="600"/>
      <c r="M626" s="600"/>
      <c r="N626" s="600"/>
      <c r="O626" s="600"/>
      <c r="P626" s="600"/>
      <c r="Q626" s="23"/>
      <c r="R626" s="23"/>
      <c r="S626" s="23"/>
      <c r="T626" s="23"/>
    </row>
    <row r="627" customFormat="false" ht="12.75" hidden="false" customHeight="false" outlineLevel="0" collapsed="false">
      <c r="K627" s="599"/>
      <c r="L627" s="600"/>
      <c r="M627" s="600"/>
      <c r="N627" s="600"/>
      <c r="O627" s="600"/>
      <c r="P627" s="600"/>
      <c r="Q627" s="23"/>
      <c r="R627" s="23"/>
      <c r="S627" s="23"/>
      <c r="T627" s="23"/>
    </row>
    <row r="628" customFormat="false" ht="12.75" hidden="false" customHeight="false" outlineLevel="0" collapsed="false">
      <c r="K628" s="599"/>
      <c r="L628" s="600"/>
      <c r="M628" s="600"/>
      <c r="N628" s="600"/>
      <c r="O628" s="600"/>
      <c r="P628" s="600"/>
      <c r="Q628" s="23"/>
      <c r="R628" s="23"/>
      <c r="S628" s="23"/>
      <c r="T628" s="23"/>
    </row>
    <row r="629" customFormat="false" ht="12.75" hidden="false" customHeight="false" outlineLevel="0" collapsed="false">
      <c r="K629" s="599"/>
      <c r="L629" s="600"/>
      <c r="M629" s="600"/>
      <c r="N629" s="600"/>
      <c r="O629" s="600"/>
      <c r="P629" s="600"/>
      <c r="Q629" s="23"/>
      <c r="R629" s="23"/>
      <c r="S629" s="23"/>
      <c r="T629" s="23"/>
    </row>
    <row r="630" customFormat="false" ht="12.75" hidden="false" customHeight="false" outlineLevel="0" collapsed="false">
      <c r="K630" s="599"/>
      <c r="L630" s="600"/>
      <c r="M630" s="600"/>
      <c r="N630" s="600"/>
      <c r="O630" s="600"/>
      <c r="P630" s="600"/>
      <c r="Q630" s="23"/>
      <c r="R630" s="23"/>
      <c r="S630" s="23"/>
      <c r="T630" s="23"/>
    </row>
    <row r="631" customFormat="false" ht="12.75" hidden="false" customHeight="false" outlineLevel="0" collapsed="false">
      <c r="K631" s="599"/>
      <c r="L631" s="600"/>
      <c r="M631" s="600"/>
      <c r="N631" s="600"/>
      <c r="O631" s="600"/>
      <c r="P631" s="600"/>
      <c r="Q631" s="23"/>
      <c r="R631" s="23"/>
      <c r="S631" s="23"/>
      <c r="T631" s="23"/>
    </row>
    <row r="632" customFormat="false" ht="12.75" hidden="false" customHeight="false" outlineLevel="0" collapsed="false">
      <c r="K632" s="599"/>
      <c r="L632" s="600"/>
      <c r="M632" s="600"/>
      <c r="N632" s="600"/>
      <c r="O632" s="600"/>
      <c r="P632" s="600"/>
      <c r="Q632" s="23"/>
      <c r="R632" s="23"/>
      <c r="S632" s="23"/>
      <c r="T632" s="23"/>
    </row>
    <row r="633" customFormat="false" ht="12.75" hidden="false" customHeight="false" outlineLevel="0" collapsed="false">
      <c r="K633" s="599"/>
      <c r="L633" s="600"/>
      <c r="M633" s="600"/>
      <c r="N633" s="600"/>
      <c r="O633" s="600"/>
      <c r="P633" s="600"/>
      <c r="Q633" s="23"/>
      <c r="R633" s="23"/>
      <c r="S633" s="23"/>
      <c r="T633" s="23"/>
    </row>
    <row r="634" customFormat="false" ht="12.75" hidden="false" customHeight="false" outlineLevel="0" collapsed="false">
      <c r="K634" s="599"/>
      <c r="L634" s="600"/>
      <c r="M634" s="600"/>
      <c r="N634" s="600"/>
      <c r="O634" s="600"/>
      <c r="P634" s="600"/>
      <c r="Q634" s="23"/>
      <c r="R634" s="23"/>
      <c r="S634" s="23"/>
      <c r="T634" s="23"/>
    </row>
    <row r="635" customFormat="false" ht="12.75" hidden="false" customHeight="false" outlineLevel="0" collapsed="false">
      <c r="K635" s="599"/>
      <c r="L635" s="600"/>
      <c r="M635" s="600"/>
      <c r="N635" s="600"/>
      <c r="O635" s="600"/>
      <c r="P635" s="600"/>
      <c r="Q635" s="23"/>
      <c r="R635" s="23"/>
      <c r="S635" s="23"/>
      <c r="T635" s="23"/>
    </row>
    <row r="636" customFormat="false" ht="12.75" hidden="false" customHeight="false" outlineLevel="0" collapsed="false">
      <c r="K636" s="599"/>
      <c r="L636" s="600"/>
      <c r="M636" s="600"/>
      <c r="N636" s="600"/>
      <c r="O636" s="600"/>
      <c r="P636" s="600"/>
      <c r="Q636" s="23"/>
      <c r="R636" s="23"/>
      <c r="S636" s="23"/>
      <c r="T636" s="23"/>
    </row>
    <row r="637" customFormat="false" ht="12.75" hidden="false" customHeight="false" outlineLevel="0" collapsed="false">
      <c r="K637" s="599"/>
      <c r="L637" s="600"/>
      <c r="M637" s="600"/>
      <c r="N637" s="600"/>
      <c r="O637" s="600"/>
      <c r="P637" s="600"/>
      <c r="Q637" s="23"/>
      <c r="R637" s="23"/>
      <c r="S637" s="23"/>
      <c r="T637" s="23"/>
    </row>
    <row r="638" customFormat="false" ht="12.75" hidden="false" customHeight="false" outlineLevel="0" collapsed="false">
      <c r="K638" s="599"/>
      <c r="L638" s="600"/>
      <c r="M638" s="600"/>
      <c r="N638" s="600"/>
      <c r="O638" s="600"/>
      <c r="P638" s="600"/>
      <c r="Q638" s="23"/>
      <c r="R638" s="23"/>
      <c r="S638" s="23"/>
      <c r="T638" s="23"/>
    </row>
    <row r="639" customFormat="false" ht="12.75" hidden="false" customHeight="false" outlineLevel="0" collapsed="false">
      <c r="K639" s="599"/>
      <c r="L639" s="600"/>
      <c r="M639" s="600"/>
      <c r="N639" s="600"/>
      <c r="O639" s="600"/>
      <c r="P639" s="600"/>
      <c r="Q639" s="23"/>
      <c r="R639" s="23"/>
      <c r="S639" s="23"/>
      <c r="T639" s="23"/>
    </row>
    <row r="640" customFormat="false" ht="12.75" hidden="false" customHeight="false" outlineLevel="0" collapsed="false">
      <c r="K640" s="599"/>
      <c r="L640" s="600"/>
      <c r="M640" s="600"/>
      <c r="N640" s="600"/>
      <c r="O640" s="600"/>
      <c r="P640" s="600"/>
      <c r="Q640" s="23"/>
      <c r="R640" s="23"/>
      <c r="S640" s="23"/>
      <c r="T640" s="23"/>
    </row>
    <row r="641" customFormat="false" ht="12.75" hidden="false" customHeight="false" outlineLevel="0" collapsed="false">
      <c r="K641" s="599"/>
      <c r="L641" s="600"/>
      <c r="M641" s="600"/>
      <c r="N641" s="600"/>
      <c r="O641" s="600"/>
      <c r="P641" s="600"/>
      <c r="Q641" s="23"/>
      <c r="R641" s="23"/>
      <c r="S641" s="23"/>
      <c r="T641" s="23"/>
    </row>
    <row r="642" customFormat="false" ht="12.75" hidden="false" customHeight="false" outlineLevel="0" collapsed="false">
      <c r="K642" s="599"/>
      <c r="L642" s="600"/>
      <c r="M642" s="600"/>
      <c r="N642" s="600"/>
      <c r="O642" s="600"/>
      <c r="P642" s="600"/>
      <c r="Q642" s="23"/>
      <c r="R642" s="23"/>
      <c r="S642" s="23"/>
      <c r="T642" s="23"/>
    </row>
    <row r="643" customFormat="false" ht="12.75" hidden="false" customHeight="false" outlineLevel="0" collapsed="false">
      <c r="K643" s="599"/>
      <c r="L643" s="600"/>
      <c r="M643" s="600"/>
      <c r="N643" s="600"/>
      <c r="O643" s="600"/>
      <c r="P643" s="600"/>
      <c r="Q643" s="23"/>
      <c r="R643" s="23"/>
      <c r="S643" s="23"/>
      <c r="T643" s="23"/>
    </row>
    <row r="644" customFormat="false" ht="12.75" hidden="false" customHeight="false" outlineLevel="0" collapsed="false">
      <c r="K644" s="599"/>
      <c r="L644" s="600"/>
      <c r="M644" s="600"/>
      <c r="N644" s="600"/>
      <c r="O644" s="600"/>
      <c r="P644" s="600"/>
      <c r="Q644" s="23"/>
      <c r="R644" s="23"/>
      <c r="S644" s="23"/>
      <c r="T644" s="23"/>
    </row>
    <row r="645" customFormat="false" ht="12.75" hidden="false" customHeight="false" outlineLevel="0" collapsed="false">
      <c r="K645" s="599"/>
      <c r="L645" s="600"/>
      <c r="M645" s="600"/>
      <c r="N645" s="600"/>
      <c r="O645" s="600"/>
      <c r="P645" s="600"/>
      <c r="Q645" s="23"/>
      <c r="R645" s="23"/>
      <c r="S645" s="23"/>
      <c r="T645" s="23"/>
    </row>
    <row r="646" customFormat="false" ht="12.75" hidden="false" customHeight="false" outlineLevel="0" collapsed="false">
      <c r="K646" s="599"/>
      <c r="L646" s="600"/>
      <c r="M646" s="600"/>
      <c r="N646" s="600"/>
      <c r="O646" s="600"/>
      <c r="P646" s="600"/>
      <c r="Q646" s="23"/>
      <c r="R646" s="23"/>
      <c r="S646" s="23"/>
      <c r="T646" s="23"/>
    </row>
    <row r="647" customFormat="false" ht="12.75" hidden="false" customHeight="false" outlineLevel="0" collapsed="false">
      <c r="K647" s="599"/>
      <c r="L647" s="600"/>
      <c r="M647" s="600"/>
      <c r="N647" s="600"/>
      <c r="O647" s="600"/>
      <c r="P647" s="600"/>
      <c r="Q647" s="23"/>
      <c r="R647" s="23"/>
      <c r="S647" s="23"/>
      <c r="T647" s="23"/>
    </row>
    <row r="648" customFormat="false" ht="12.75" hidden="false" customHeight="false" outlineLevel="0" collapsed="false">
      <c r="K648" s="599"/>
      <c r="L648" s="600"/>
      <c r="M648" s="600"/>
      <c r="N648" s="600"/>
      <c r="O648" s="600"/>
      <c r="P648" s="600"/>
      <c r="Q648" s="23"/>
      <c r="R648" s="23"/>
      <c r="S648" s="23"/>
      <c r="T648" s="23"/>
    </row>
    <row r="649" customFormat="false" ht="12.75" hidden="false" customHeight="false" outlineLevel="0" collapsed="false">
      <c r="K649" s="599"/>
      <c r="L649" s="600"/>
      <c r="M649" s="600"/>
      <c r="N649" s="600"/>
      <c r="O649" s="600"/>
      <c r="P649" s="600"/>
      <c r="Q649" s="23"/>
      <c r="R649" s="23"/>
      <c r="S649" s="23"/>
      <c r="T649" s="23"/>
    </row>
    <row r="650" customFormat="false" ht="12.75" hidden="false" customHeight="false" outlineLevel="0" collapsed="false">
      <c r="K650" s="599"/>
      <c r="L650" s="600"/>
      <c r="M650" s="600"/>
      <c r="N650" s="600"/>
      <c r="O650" s="600"/>
      <c r="P650" s="600"/>
      <c r="Q650" s="23"/>
      <c r="R650" s="23"/>
      <c r="S650" s="23"/>
      <c r="T650" s="23"/>
    </row>
    <row r="651" customFormat="false" ht="12.75" hidden="false" customHeight="false" outlineLevel="0" collapsed="false">
      <c r="K651" s="599"/>
      <c r="L651" s="600"/>
      <c r="M651" s="600"/>
      <c r="N651" s="600"/>
      <c r="O651" s="600"/>
      <c r="P651" s="600"/>
      <c r="Q651" s="23"/>
      <c r="R651" s="23"/>
      <c r="S651" s="23"/>
      <c r="T651" s="23"/>
    </row>
    <row r="652" customFormat="false" ht="12.75" hidden="false" customHeight="false" outlineLevel="0" collapsed="false">
      <c r="K652" s="599"/>
      <c r="L652" s="600"/>
      <c r="M652" s="600"/>
      <c r="N652" s="600"/>
      <c r="O652" s="600"/>
      <c r="P652" s="600"/>
      <c r="Q652" s="23"/>
      <c r="R652" s="23"/>
      <c r="S652" s="23"/>
      <c r="T652" s="23"/>
    </row>
    <row r="653" customFormat="false" ht="12.75" hidden="false" customHeight="false" outlineLevel="0" collapsed="false">
      <c r="K653" s="599"/>
      <c r="L653" s="600"/>
      <c r="M653" s="600"/>
      <c r="N653" s="600"/>
      <c r="O653" s="600"/>
      <c r="P653" s="600"/>
      <c r="Q653" s="23"/>
      <c r="R653" s="23"/>
      <c r="S653" s="23"/>
      <c r="T653" s="23"/>
    </row>
    <row r="654" customFormat="false" ht="12.75" hidden="false" customHeight="false" outlineLevel="0" collapsed="false">
      <c r="K654" s="599"/>
      <c r="L654" s="600"/>
      <c r="M654" s="600"/>
      <c r="N654" s="600"/>
      <c r="O654" s="600"/>
      <c r="P654" s="600"/>
      <c r="Q654" s="23"/>
      <c r="R654" s="23"/>
      <c r="S654" s="23"/>
      <c r="T654" s="23"/>
    </row>
    <row r="655" customFormat="false" ht="12.75" hidden="false" customHeight="false" outlineLevel="0" collapsed="false">
      <c r="K655" s="599"/>
      <c r="L655" s="600"/>
      <c r="M655" s="600"/>
      <c r="N655" s="600"/>
      <c r="O655" s="600"/>
      <c r="P655" s="600"/>
      <c r="Q655" s="23"/>
      <c r="R655" s="23"/>
      <c r="S655" s="23"/>
      <c r="T655" s="23"/>
    </row>
    <row r="656" customFormat="false" ht="12.75" hidden="false" customHeight="false" outlineLevel="0" collapsed="false">
      <c r="K656" s="599"/>
      <c r="L656" s="600"/>
      <c r="M656" s="600"/>
      <c r="N656" s="600"/>
      <c r="O656" s="600"/>
      <c r="P656" s="600"/>
      <c r="Q656" s="23"/>
      <c r="R656" s="23"/>
      <c r="S656" s="23"/>
      <c r="T656" s="23"/>
    </row>
    <row r="657" customFormat="false" ht="12.75" hidden="false" customHeight="false" outlineLevel="0" collapsed="false">
      <c r="K657" s="599"/>
      <c r="L657" s="600"/>
      <c r="M657" s="600"/>
      <c r="N657" s="600"/>
      <c r="O657" s="600"/>
      <c r="P657" s="600"/>
      <c r="Q657" s="23"/>
      <c r="R657" s="23"/>
      <c r="S657" s="23"/>
      <c r="T657" s="23"/>
    </row>
    <row r="658" customFormat="false" ht="12.75" hidden="false" customHeight="false" outlineLevel="0" collapsed="false">
      <c r="K658" s="599"/>
      <c r="L658" s="600"/>
      <c r="M658" s="600"/>
      <c r="N658" s="600"/>
      <c r="O658" s="600"/>
      <c r="P658" s="600"/>
      <c r="Q658" s="23"/>
      <c r="R658" s="23"/>
      <c r="S658" s="23"/>
      <c r="T658" s="23"/>
    </row>
    <row r="659" customFormat="false" ht="12.75" hidden="false" customHeight="false" outlineLevel="0" collapsed="false">
      <c r="K659" s="599"/>
      <c r="L659" s="600"/>
      <c r="M659" s="600"/>
      <c r="N659" s="600"/>
      <c r="O659" s="600"/>
      <c r="P659" s="600"/>
      <c r="Q659" s="23"/>
      <c r="R659" s="23"/>
      <c r="S659" s="23"/>
      <c r="T659" s="23"/>
    </row>
    <row r="660" customFormat="false" ht="12.75" hidden="false" customHeight="false" outlineLevel="0" collapsed="false">
      <c r="K660" s="599"/>
      <c r="L660" s="600"/>
      <c r="M660" s="600"/>
      <c r="N660" s="600"/>
      <c r="O660" s="600"/>
      <c r="P660" s="600"/>
      <c r="Q660" s="23"/>
      <c r="R660" s="23"/>
      <c r="S660" s="23"/>
      <c r="T660" s="23"/>
    </row>
    <row r="661" customFormat="false" ht="12.75" hidden="false" customHeight="false" outlineLevel="0" collapsed="false">
      <c r="K661" s="599"/>
      <c r="L661" s="600"/>
      <c r="M661" s="600"/>
      <c r="N661" s="600"/>
      <c r="O661" s="600"/>
      <c r="P661" s="600"/>
      <c r="Q661" s="23"/>
      <c r="R661" s="23"/>
      <c r="S661" s="23"/>
      <c r="T661" s="23"/>
    </row>
    <row r="662" customFormat="false" ht="12.75" hidden="false" customHeight="false" outlineLevel="0" collapsed="false">
      <c r="K662" s="599"/>
      <c r="L662" s="600"/>
      <c r="M662" s="600"/>
      <c r="N662" s="600"/>
      <c r="O662" s="600"/>
      <c r="P662" s="600"/>
      <c r="Q662" s="23"/>
      <c r="R662" s="23"/>
      <c r="S662" s="23"/>
      <c r="T662" s="23"/>
    </row>
    <row r="663" customFormat="false" ht="12.75" hidden="false" customHeight="false" outlineLevel="0" collapsed="false">
      <c r="K663" s="599"/>
      <c r="L663" s="600"/>
      <c r="M663" s="600"/>
      <c r="N663" s="600"/>
      <c r="O663" s="600"/>
      <c r="P663" s="600"/>
      <c r="Q663" s="23"/>
      <c r="R663" s="23"/>
      <c r="S663" s="23"/>
      <c r="T663" s="23"/>
    </row>
    <row r="664" customFormat="false" ht="12.75" hidden="false" customHeight="false" outlineLevel="0" collapsed="false">
      <c r="K664" s="599"/>
      <c r="L664" s="600"/>
      <c r="M664" s="600"/>
      <c r="N664" s="600"/>
      <c r="O664" s="600"/>
      <c r="P664" s="600"/>
      <c r="Q664" s="23"/>
      <c r="R664" s="23"/>
      <c r="S664" s="23"/>
      <c r="T664" s="23"/>
    </row>
    <row r="665" customFormat="false" ht="12.75" hidden="false" customHeight="false" outlineLevel="0" collapsed="false">
      <c r="K665" s="599"/>
      <c r="L665" s="600"/>
      <c r="M665" s="600"/>
      <c r="N665" s="600"/>
      <c r="O665" s="600"/>
      <c r="P665" s="600"/>
      <c r="Q665" s="23"/>
      <c r="R665" s="23"/>
      <c r="S665" s="23"/>
      <c r="T665" s="23"/>
    </row>
    <row r="666" customFormat="false" ht="12.75" hidden="false" customHeight="false" outlineLevel="0" collapsed="false">
      <c r="K666" s="599"/>
      <c r="L666" s="600"/>
      <c r="M666" s="600"/>
      <c r="N666" s="600"/>
      <c r="O666" s="600"/>
      <c r="P666" s="600"/>
      <c r="Q666" s="23"/>
      <c r="R666" s="23"/>
      <c r="S666" s="23"/>
      <c r="T666" s="23"/>
    </row>
    <row r="667" customFormat="false" ht="12.75" hidden="false" customHeight="false" outlineLevel="0" collapsed="false">
      <c r="K667" s="599"/>
      <c r="L667" s="600"/>
      <c r="M667" s="600"/>
      <c r="N667" s="600"/>
      <c r="O667" s="600"/>
      <c r="P667" s="600"/>
      <c r="Q667" s="23"/>
      <c r="R667" s="23"/>
      <c r="S667" s="23"/>
      <c r="T667" s="23"/>
    </row>
    <row r="668" customFormat="false" ht="12.75" hidden="false" customHeight="false" outlineLevel="0" collapsed="false">
      <c r="K668" s="599"/>
      <c r="L668" s="600"/>
      <c r="M668" s="600"/>
      <c r="N668" s="600"/>
      <c r="O668" s="600"/>
      <c r="P668" s="600"/>
      <c r="Q668" s="23"/>
      <c r="R668" s="23"/>
      <c r="S668" s="23"/>
      <c r="T668" s="23"/>
    </row>
    <row r="669" customFormat="false" ht="12.75" hidden="false" customHeight="false" outlineLevel="0" collapsed="false">
      <c r="K669" s="599"/>
      <c r="L669" s="600"/>
      <c r="M669" s="600"/>
      <c r="N669" s="600"/>
      <c r="O669" s="600"/>
      <c r="P669" s="600"/>
      <c r="Q669" s="23"/>
      <c r="R669" s="23"/>
      <c r="S669" s="23"/>
      <c r="T669" s="23"/>
    </row>
    <row r="670" customFormat="false" ht="12.75" hidden="false" customHeight="false" outlineLevel="0" collapsed="false">
      <c r="K670" s="599"/>
      <c r="L670" s="600"/>
      <c r="M670" s="600"/>
      <c r="N670" s="600"/>
      <c r="O670" s="600"/>
      <c r="P670" s="600"/>
      <c r="Q670" s="23"/>
      <c r="R670" s="23"/>
      <c r="S670" s="23"/>
      <c r="T670" s="23"/>
    </row>
    <row r="671" customFormat="false" ht="12.75" hidden="false" customHeight="false" outlineLevel="0" collapsed="false">
      <c r="K671" s="599"/>
      <c r="L671" s="600"/>
      <c r="M671" s="600"/>
      <c r="N671" s="600"/>
      <c r="O671" s="600"/>
      <c r="P671" s="600"/>
      <c r="Q671" s="23"/>
      <c r="R671" s="23"/>
      <c r="S671" s="23"/>
      <c r="T671" s="23"/>
    </row>
    <row r="672" customFormat="false" ht="12.75" hidden="false" customHeight="false" outlineLevel="0" collapsed="false">
      <c r="K672" s="599"/>
      <c r="L672" s="600"/>
      <c r="M672" s="600"/>
      <c r="N672" s="600"/>
      <c r="O672" s="600"/>
      <c r="P672" s="600"/>
      <c r="Q672" s="23"/>
      <c r="R672" s="23"/>
      <c r="S672" s="23"/>
      <c r="T672" s="23"/>
    </row>
    <row r="673" customFormat="false" ht="12.75" hidden="false" customHeight="false" outlineLevel="0" collapsed="false">
      <c r="K673" s="599"/>
      <c r="L673" s="600"/>
      <c r="M673" s="600"/>
      <c r="N673" s="600"/>
      <c r="O673" s="600"/>
      <c r="P673" s="600"/>
      <c r="Q673" s="23"/>
      <c r="R673" s="23"/>
      <c r="S673" s="23"/>
      <c r="T673" s="23"/>
    </row>
    <row r="674" customFormat="false" ht="12.75" hidden="false" customHeight="false" outlineLevel="0" collapsed="false">
      <c r="K674" s="599"/>
      <c r="L674" s="600"/>
      <c r="M674" s="600"/>
      <c r="N674" s="600"/>
      <c r="O674" s="600"/>
      <c r="P674" s="600"/>
      <c r="Q674" s="23"/>
      <c r="R674" s="23"/>
      <c r="S674" s="23"/>
      <c r="T674" s="23"/>
    </row>
    <row r="675" customFormat="false" ht="12.75" hidden="false" customHeight="false" outlineLevel="0" collapsed="false">
      <c r="K675" s="599"/>
      <c r="L675" s="600"/>
      <c r="M675" s="600"/>
      <c r="N675" s="600"/>
      <c r="O675" s="600"/>
      <c r="P675" s="600"/>
      <c r="Q675" s="23"/>
      <c r="R675" s="23"/>
      <c r="S675" s="23"/>
      <c r="T675" s="23"/>
    </row>
    <row r="676" customFormat="false" ht="12.75" hidden="false" customHeight="false" outlineLevel="0" collapsed="false">
      <c r="K676" s="599"/>
      <c r="L676" s="600"/>
      <c r="M676" s="600"/>
      <c r="N676" s="600"/>
      <c r="O676" s="600"/>
      <c r="P676" s="600"/>
      <c r="Q676" s="23"/>
      <c r="R676" s="23"/>
      <c r="S676" s="23"/>
      <c r="T676" s="23"/>
    </row>
  </sheetData>
  <mergeCells count="32">
    <mergeCell ref="A1:Z1"/>
    <mergeCell ref="F2:U2"/>
    <mergeCell ref="C3:I3"/>
    <mergeCell ref="B4:I4"/>
    <mergeCell ref="B5:I5"/>
    <mergeCell ref="B6:I6"/>
    <mergeCell ref="C7:I7"/>
    <mergeCell ref="C8:I8"/>
    <mergeCell ref="C9:I9"/>
    <mergeCell ref="C10:I10"/>
    <mergeCell ref="C11:I11"/>
    <mergeCell ref="C12:I12"/>
    <mergeCell ref="C13:I13"/>
    <mergeCell ref="C14:I14"/>
    <mergeCell ref="C15:I15"/>
    <mergeCell ref="C16:I16"/>
    <mergeCell ref="C17:I17"/>
    <mergeCell ref="B18:I18"/>
    <mergeCell ref="C19:I19"/>
    <mergeCell ref="C20:I20"/>
    <mergeCell ref="C21:I21"/>
    <mergeCell ref="C22:I22"/>
    <mergeCell ref="C23:I23"/>
    <mergeCell ref="A24:Y24"/>
    <mergeCell ref="B25:I25"/>
    <mergeCell ref="D28:I28"/>
    <mergeCell ref="A29:C29"/>
    <mergeCell ref="D29:I29"/>
    <mergeCell ref="A30:C30"/>
    <mergeCell ref="D30:I30"/>
    <mergeCell ref="A31:C31"/>
    <mergeCell ref="D31:I31"/>
  </mergeCells>
  <printOptions headings="false" gridLines="false" gridLinesSet="true" horizontalCentered="false" verticalCentered="false"/>
  <pageMargins left="0.236111111111111" right="0.236111111111111" top="0.747916666666667" bottom="0.747916666666667" header="0.511811023622047" footer="0.511811023622047"/>
  <pageSetup paperSize="9" scale="8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X102"/>
  <sheetViews>
    <sheetView showFormulas="false" showGridLines="true" showRowColHeaders="true" showZeros="true" rightToLeft="false" tabSelected="false" showOutlineSymbols="true" defaultGridColor="true" view="normal" topLeftCell="A79" colorId="64" zoomScale="110" zoomScaleNormal="110" zoomScalePageLayoutView="100" workbookViewId="0">
      <selection pane="topLeft" activeCell="R92" activeCellId="0" sqref="R92"/>
    </sheetView>
  </sheetViews>
  <sheetFormatPr defaultColWidth="9.0546875" defaultRowHeight="12.75" zeroHeight="false" outlineLevelRow="0" outlineLevelCol="0"/>
  <cols>
    <col collapsed="false" customWidth="true" hidden="false" outlineLevel="0" max="1" min="1" style="0" width="4.84"/>
    <col collapsed="false" customWidth="true" hidden="false" outlineLevel="0" max="2" min="2" style="0" width="10.4"/>
    <col collapsed="false" customWidth="true" hidden="false" outlineLevel="0" max="3" min="3" style="0" width="8.69"/>
    <col collapsed="false" customWidth="true" hidden="false" outlineLevel="0" max="4" min="4" style="0" width="59.35"/>
    <col collapsed="false" customWidth="true" hidden="false" outlineLevel="0" max="5" min="5" style="0" width="6.98"/>
    <col collapsed="false" customWidth="false" hidden="true" outlineLevel="0" max="7" min="6" style="0" width="9.05"/>
    <col collapsed="false" customWidth="true" hidden="false" outlineLevel="0" max="8" min="8" style="0" width="7.98"/>
    <col collapsed="false" customWidth="true" hidden="false" outlineLevel="0" max="10" min="9" style="0" width="11.4"/>
    <col collapsed="false" customWidth="false" hidden="true" outlineLevel="0" max="12" min="11" style="0" width="9.05"/>
    <col collapsed="false" customWidth="true" hidden="false" outlineLevel="0" max="13" min="13" style="0" width="9.13"/>
  </cols>
  <sheetData>
    <row r="1" customFormat="false" ht="12.75" hidden="false" customHeight="true" outlineLevel="0" collapsed="false">
      <c r="B1" s="601" t="s">
        <v>639</v>
      </c>
      <c r="C1" s="601" t="s">
        <v>640</v>
      </c>
      <c r="D1" s="601" t="s">
        <v>46</v>
      </c>
      <c r="E1" s="601" t="s">
        <v>641</v>
      </c>
      <c r="F1" s="601"/>
      <c r="G1" s="601"/>
      <c r="H1" s="602" t="s">
        <v>642</v>
      </c>
      <c r="I1" s="603" t="s">
        <v>643</v>
      </c>
      <c r="J1" s="603" t="s">
        <v>644</v>
      </c>
      <c r="K1" s="604"/>
      <c r="L1" s="604"/>
      <c r="M1" s="603" t="s">
        <v>50</v>
      </c>
      <c r="N1" s="603" t="s">
        <v>645</v>
      </c>
      <c r="O1" s="602" t="s">
        <v>53</v>
      </c>
      <c r="P1" s="605" t="s">
        <v>646</v>
      </c>
    </row>
    <row r="2" customFormat="false" ht="27.75" hidden="false" customHeight="true" outlineLevel="0" collapsed="false">
      <c r="A2" s="606"/>
      <c r="B2" s="607" t="s">
        <v>647</v>
      </c>
      <c r="C2" s="607" t="s">
        <v>648</v>
      </c>
      <c r="D2" s="608" t="s">
        <v>649</v>
      </c>
      <c r="E2" s="609" t="s">
        <v>650</v>
      </c>
      <c r="F2" s="610" t="n">
        <f aca="true">IF($L2&gt;0,SUM(OFFSET(F2,1,0,$L2),0))</f>
        <v>139088.57</v>
      </c>
      <c r="G2" s="610" t="n">
        <f aca="true">IF($L2&gt;0,SUM(OFFSET(G2,1,0,$L2),0))</f>
        <v>4433.93</v>
      </c>
      <c r="H2" s="602"/>
      <c r="I2" s="603"/>
      <c r="J2" s="603"/>
      <c r="K2" s="611" t="n">
        <f aca="false">COUNTA($A$2:$A2)-1</f>
        <v>-1</v>
      </c>
      <c r="L2" s="611" t="n">
        <f aca="false">IF(MAX(K:K)=K2,MATCH(9999999,$K:$K)+1,MATCH(K2+1,K:K,0))-ROW(L2)-2</f>
        <v>98</v>
      </c>
      <c r="M2" s="603"/>
      <c r="N2" s="603"/>
      <c r="O2" s="602"/>
      <c r="P2" s="605"/>
    </row>
    <row r="3" customFormat="false" ht="22.5" hidden="false" customHeight="false" outlineLevel="0" collapsed="false">
      <c r="A3" s="612"/>
      <c r="B3" s="613" t="s">
        <v>647</v>
      </c>
      <c r="C3" s="613" t="s">
        <v>651</v>
      </c>
      <c r="D3" s="614" t="s">
        <v>652</v>
      </c>
      <c r="E3" s="615" t="s">
        <v>653</v>
      </c>
      <c r="F3" s="616" t="n">
        <f aca="false">TRUNC($H3*ROUND(I3,2),2)</f>
        <v>457.41</v>
      </c>
      <c r="G3" s="616" t="n">
        <f aca="false">TRUNC($H3*ROUND(J3,2),2)</f>
        <v>10.73</v>
      </c>
      <c r="H3" s="617" t="n">
        <v>2.5548</v>
      </c>
      <c r="I3" s="618" t="n">
        <v>179.04</v>
      </c>
      <c r="J3" s="618" t="n">
        <v>4.2</v>
      </c>
      <c r="K3" s="611" t="n">
        <f aca="false">COUNTA($A$2:$A3)-1</f>
        <v>-1</v>
      </c>
      <c r="L3" s="611" t="e">
        <f aca="false">MATCH(#NAME!CONCATENAR,[1]Banco!$A$1:$A$1048576,0)</f>
        <v>#VALUE!</v>
      </c>
      <c r="M3" s="619" t="n">
        <f aca="false">TRUNC(I3*H3,2)</f>
        <v>457.41</v>
      </c>
      <c r="N3" s="620" t="n">
        <f aca="false">ROUND(J3*H3,2)</f>
        <v>10.73</v>
      </c>
      <c r="O3" s="621" t="n">
        <f aca="false">TRUNC(M3+N3,2)</f>
        <v>468.14</v>
      </c>
      <c r="P3" s="622" t="n">
        <f aca="false">ROUND(O3*1.1984,2)</f>
        <v>561.02</v>
      </c>
    </row>
    <row r="4" customFormat="false" ht="22.5" hidden="false" customHeight="false" outlineLevel="0" collapsed="false">
      <c r="A4" s="612"/>
      <c r="B4" s="613" t="s">
        <v>654</v>
      </c>
      <c r="C4" s="613" t="s">
        <v>655</v>
      </c>
      <c r="D4" s="623" t="s">
        <v>656</v>
      </c>
      <c r="E4" s="615" t="s">
        <v>657</v>
      </c>
      <c r="F4" s="616" t="n">
        <f aca="false">TRUNC($H4*ROUND(I4,2),2)</f>
        <v>18.14</v>
      </c>
      <c r="G4" s="616" t="n">
        <f aca="false">TRUNC($H4*ROUND(J4,2),2)</f>
        <v>1.14</v>
      </c>
      <c r="H4" s="617" t="n">
        <v>0.0464</v>
      </c>
      <c r="I4" s="618" t="n">
        <v>391.05</v>
      </c>
      <c r="J4" s="618" t="n">
        <v>24.68</v>
      </c>
      <c r="K4" s="611" t="n">
        <f aca="false">COUNTA($A$2:$A4)-1</f>
        <v>-1</v>
      </c>
      <c r="L4" s="611" t="e">
        <f aca="false">MATCH(#NAME!CONCATENAR,[1]Banco!$A$1:$A$1048576,0)</f>
        <v>#VALUE!</v>
      </c>
      <c r="M4" s="619" t="n">
        <f aca="false">TRUNC(I4*H4,2)</f>
        <v>18.14</v>
      </c>
      <c r="N4" s="620" t="n">
        <f aca="false">ROUND(J4*H4,2)</f>
        <v>1.15</v>
      </c>
      <c r="O4" s="621" t="n">
        <f aca="false">TRUNC(M4+N4,2)</f>
        <v>19.29</v>
      </c>
      <c r="P4" s="622" t="n">
        <f aca="false">ROUND(O4*1.1984,2)</f>
        <v>23.12</v>
      </c>
    </row>
    <row r="5" customFormat="false" ht="22.5" hidden="false" customHeight="false" outlineLevel="0" collapsed="false">
      <c r="A5" s="612"/>
      <c r="B5" s="613" t="s">
        <v>654</v>
      </c>
      <c r="C5" s="613" t="s">
        <v>658</v>
      </c>
      <c r="D5" s="623" t="s">
        <v>659</v>
      </c>
      <c r="E5" s="616" t="s">
        <v>660</v>
      </c>
      <c r="F5" s="616" t="n">
        <f aca="false">TRUNC($H5*ROUND(I5,2),2)</f>
        <v>11.53</v>
      </c>
      <c r="G5" s="616" t="n">
        <f aca="false">TRUNC($H5*ROUND(J5,2),2)</f>
        <v>2.34</v>
      </c>
      <c r="H5" s="617" t="n">
        <v>0.0949</v>
      </c>
      <c r="I5" s="618" t="n">
        <v>121.52</v>
      </c>
      <c r="J5" s="618" t="n">
        <v>24.68</v>
      </c>
      <c r="K5" s="611" t="n">
        <f aca="false">COUNTA($A$2:$A5)-1</f>
        <v>-1</v>
      </c>
      <c r="L5" s="611" t="e">
        <f aca="false">MATCH(#NAME!CONCATENAR,[1]Banco!$A$1:$A$1048576,0)</f>
        <v>#VALUE!</v>
      </c>
      <c r="M5" s="619" t="n">
        <f aca="false">TRUNC(I5*H5,2)</f>
        <v>11.53</v>
      </c>
      <c r="N5" s="620" t="n">
        <f aca="false">ROUND(J5*H5,2)</f>
        <v>2.34</v>
      </c>
      <c r="O5" s="621" t="n">
        <f aca="false">TRUNC(M5+N5,2)</f>
        <v>13.87</v>
      </c>
      <c r="P5" s="622" t="n">
        <f aca="false">ROUND(O5*1.1984,2)</f>
        <v>16.62</v>
      </c>
    </row>
    <row r="6" customFormat="false" ht="12.75" hidden="false" customHeight="false" outlineLevel="0" collapsed="false">
      <c r="A6" s="612"/>
      <c r="B6" s="613" t="s">
        <v>654</v>
      </c>
      <c r="C6" s="613" t="s">
        <v>661</v>
      </c>
      <c r="D6" s="623" t="s">
        <v>662</v>
      </c>
      <c r="E6" s="616" t="s">
        <v>663</v>
      </c>
      <c r="F6" s="616" t="n">
        <f aca="false">TRUNC($H6*ROUND(I6,2),2)</f>
        <v>4.33</v>
      </c>
      <c r="G6" s="616" t="n">
        <f aca="false">TRUNC($H6*ROUND(J6,2),2)</f>
        <v>18.8</v>
      </c>
      <c r="H6" s="617" t="n">
        <v>1.1301</v>
      </c>
      <c r="I6" s="618" t="n">
        <v>3.84</v>
      </c>
      <c r="J6" s="618" t="n">
        <v>16.64</v>
      </c>
      <c r="K6" s="611" t="n">
        <f aca="false">COUNTA($A$2:$A6)-1</f>
        <v>-1</v>
      </c>
      <c r="L6" s="611" t="e">
        <f aca="false">MATCH(#NAME!CONCATENAR,[1]Banco!$A$1:$A$1048576,0)</f>
        <v>#VALUE!</v>
      </c>
      <c r="M6" s="619" t="n">
        <f aca="false">TRUNC(I6*H6,2)</f>
        <v>4.33</v>
      </c>
      <c r="N6" s="620" t="n">
        <f aca="false">ROUND(J6*H6,2)</f>
        <v>18.8</v>
      </c>
      <c r="O6" s="621" t="n">
        <f aca="false">TRUNC(M6+N6,2)</f>
        <v>23.13</v>
      </c>
      <c r="P6" s="622" t="n">
        <f aca="false">ROUND(O6*1.1984,2)</f>
        <v>27.72</v>
      </c>
    </row>
    <row r="7" customFormat="false" ht="33.75" hidden="false" customHeight="false" outlineLevel="0" collapsed="false">
      <c r="A7" s="612"/>
      <c r="B7" s="613" t="s">
        <v>654</v>
      </c>
      <c r="C7" s="613" t="s">
        <v>664</v>
      </c>
      <c r="D7" s="623" t="s">
        <v>665</v>
      </c>
      <c r="E7" s="616" t="s">
        <v>657</v>
      </c>
      <c r="F7" s="616" t="n">
        <f aca="false">TRUNC($H7*ROUND(I7,2),2)</f>
        <v>11.66</v>
      </c>
      <c r="G7" s="616" t="n">
        <f aca="false">TRUNC($H7*ROUND(J7,2),2)</f>
        <v>0.92</v>
      </c>
      <c r="H7" s="617" t="n">
        <v>0.0464</v>
      </c>
      <c r="I7" s="618" t="n">
        <v>251.48</v>
      </c>
      <c r="J7" s="618" t="n">
        <v>19.93</v>
      </c>
      <c r="K7" s="611" t="n">
        <f aca="false">COUNTA($A$2:$A7)-1</f>
        <v>-1</v>
      </c>
      <c r="L7" s="611" t="e">
        <f aca="false">MATCH(#NAME!CONCATENAR,[1]Banco!$A$1:$A$1048576,0)</f>
        <v>#VALUE!</v>
      </c>
      <c r="M7" s="619" t="n">
        <f aca="false">TRUNC(I7*H7,2)</f>
        <v>11.66</v>
      </c>
      <c r="N7" s="620" t="n">
        <f aca="false">ROUND(J7*H7,2)</f>
        <v>0.92</v>
      </c>
      <c r="O7" s="621" t="n">
        <f aca="false">TRUNC(M7+N7,2)</f>
        <v>12.58</v>
      </c>
      <c r="P7" s="622" t="n">
        <f aca="false">ROUND(O7*1.1984,2)</f>
        <v>15.08</v>
      </c>
    </row>
    <row r="8" customFormat="false" ht="24.75" hidden="false" customHeight="true" outlineLevel="0" collapsed="false">
      <c r="A8" s="612"/>
      <c r="B8" s="613" t="s">
        <v>654</v>
      </c>
      <c r="C8" s="613" t="s">
        <v>666</v>
      </c>
      <c r="D8" s="623" t="s">
        <v>667</v>
      </c>
      <c r="E8" s="615" t="s">
        <v>657</v>
      </c>
      <c r="F8" s="616" t="n">
        <f aca="false">TRUNC($H8*ROUND(I8,2),2)</f>
        <v>16.78</v>
      </c>
      <c r="G8" s="616" t="n">
        <f aca="false">TRUNC($H8*ROUND(J8,2),2)</f>
        <v>1.47</v>
      </c>
      <c r="H8" s="617" t="n">
        <v>0.0805</v>
      </c>
      <c r="I8" s="618" t="n">
        <v>208.45</v>
      </c>
      <c r="J8" s="618" t="n">
        <v>18.36</v>
      </c>
      <c r="K8" s="611" t="n">
        <f aca="false">COUNTA($A$2:$A8)-1</f>
        <v>-1</v>
      </c>
      <c r="L8" s="611" t="e">
        <f aca="false">MATCH(#NAME!CONCATENAR,[1]Banco!$A$1:$A$1048576,0)</f>
        <v>#VALUE!</v>
      </c>
      <c r="M8" s="619" t="n">
        <f aca="false">TRUNC(I8*H8,2)</f>
        <v>16.78</v>
      </c>
      <c r="N8" s="620" t="n">
        <f aca="false">ROUND(J8*H8,2)</f>
        <v>1.48</v>
      </c>
      <c r="O8" s="621" t="n">
        <f aca="false">TRUNC(M8+N8,2)</f>
        <v>18.26</v>
      </c>
      <c r="P8" s="622" t="n">
        <f aca="false">ROUND(O8*1.1984,2)</f>
        <v>21.88</v>
      </c>
    </row>
    <row r="9" customFormat="false" ht="26.25" hidden="false" customHeight="true" outlineLevel="0" collapsed="false">
      <c r="A9" s="612"/>
      <c r="B9" s="613" t="s">
        <v>654</v>
      </c>
      <c r="C9" s="613" t="s">
        <v>668</v>
      </c>
      <c r="D9" s="623" t="s">
        <v>669</v>
      </c>
      <c r="E9" s="616" t="s">
        <v>660</v>
      </c>
      <c r="F9" s="616" t="n">
        <f aca="false">TRUNC($H9*ROUND(I9,2),2)</f>
        <v>2.98</v>
      </c>
      <c r="G9" s="616" t="n">
        <f aca="false">TRUNC($H9*ROUND(J9,2),2)</f>
        <v>1.11</v>
      </c>
      <c r="H9" s="617" t="n">
        <v>0.0607</v>
      </c>
      <c r="I9" s="618" t="n">
        <v>49.15</v>
      </c>
      <c r="J9" s="618" t="n">
        <v>18.36</v>
      </c>
      <c r="K9" s="611" t="n">
        <f aca="false">COUNTA($A$2:$A9)-1</f>
        <v>-1</v>
      </c>
      <c r="L9" s="611" t="e">
        <f aca="false">MATCH(#NAME!CONCATENAR,[1]Banco!$A$1:$A$1048576,0)</f>
        <v>#VALUE!</v>
      </c>
      <c r="M9" s="619" t="n">
        <f aca="false">TRUNC(I9*H9,2)</f>
        <v>2.98</v>
      </c>
      <c r="N9" s="620" t="n">
        <f aca="false">ROUND(J9*H9,2)</f>
        <v>1.11</v>
      </c>
      <c r="O9" s="621" t="n">
        <f aca="false">TRUNC(M9+N9,2)</f>
        <v>4.09</v>
      </c>
      <c r="P9" s="622" t="n">
        <f aca="false">ROUND(O9*1.1984,2)</f>
        <v>4.9</v>
      </c>
    </row>
    <row r="10" customFormat="false" ht="22.5" hidden="false" customHeight="false" outlineLevel="0" collapsed="false">
      <c r="A10" s="612"/>
      <c r="B10" s="613" t="s">
        <v>654</v>
      </c>
      <c r="C10" s="613" t="s">
        <v>670</v>
      </c>
      <c r="D10" s="623" t="s">
        <v>671</v>
      </c>
      <c r="E10" s="616" t="s">
        <v>660</v>
      </c>
      <c r="F10" s="616" t="n">
        <f aca="false">TRUNC($H10*ROUND(I10,2),2)</f>
        <v>2.56</v>
      </c>
      <c r="G10" s="616" t="n">
        <f aca="false">TRUNC($H10*ROUND(J10,2),2)</f>
        <v>2.88</v>
      </c>
      <c r="H10" s="617" t="n">
        <v>0.1071</v>
      </c>
      <c r="I10" s="618" t="n">
        <v>23.92</v>
      </c>
      <c r="J10" s="618" t="n">
        <v>26.92</v>
      </c>
      <c r="K10" s="611" t="n">
        <f aca="false">COUNTA($A$2:$A10)-1</f>
        <v>-1</v>
      </c>
      <c r="L10" s="611" t="e">
        <f aca="false">MATCH(#NAME!CONCATENAR,[1]Banco!$A$1:$A$1048576,0)</f>
        <v>#VALUE!</v>
      </c>
      <c r="M10" s="619" t="n">
        <f aca="false">TRUNC(I10*H10,2)</f>
        <v>2.56</v>
      </c>
      <c r="N10" s="620" t="n">
        <f aca="false">ROUND(J10*H10,2)</f>
        <v>2.88</v>
      </c>
      <c r="O10" s="621" t="n">
        <f aca="false">TRUNC(M10+N10,2)</f>
        <v>5.44</v>
      </c>
      <c r="P10" s="622" t="n">
        <f aca="false">ROUND(O10*1.1984,2)</f>
        <v>6.52</v>
      </c>
    </row>
    <row r="11" customFormat="false" ht="22.5" hidden="false" customHeight="false" outlineLevel="0" collapsed="false">
      <c r="A11" s="612"/>
      <c r="B11" s="613" t="s">
        <v>654</v>
      </c>
      <c r="C11" s="613" t="s">
        <v>672</v>
      </c>
      <c r="D11" s="623" t="s">
        <v>673</v>
      </c>
      <c r="E11" s="616" t="s">
        <v>657</v>
      </c>
      <c r="F11" s="616" t="n">
        <f aca="false">TRUNC($H11*ROUND(I11,2),2)</f>
        <v>4.29</v>
      </c>
      <c r="G11" s="616" t="n">
        <f aca="false">TRUNC($H11*ROUND(J11,2),2)</f>
        <v>0.91</v>
      </c>
      <c r="H11" s="617" t="n">
        <v>0.0341</v>
      </c>
      <c r="I11" s="618" t="n">
        <v>125.86</v>
      </c>
      <c r="J11" s="618" t="n">
        <v>26.92</v>
      </c>
      <c r="K11" s="611" t="n">
        <f aca="false">COUNTA($A$2:$A11)-1</f>
        <v>-1</v>
      </c>
      <c r="L11" s="611" t="e">
        <f aca="false">MATCH(#NAME!CONCATENAR,[1]Banco!$A$1:$A$1048576,0)</f>
        <v>#VALUE!</v>
      </c>
      <c r="M11" s="619" t="n">
        <f aca="false">TRUNC(I11*H11,2)</f>
        <v>4.29</v>
      </c>
      <c r="N11" s="620" t="n">
        <f aca="false">ROUND(J11*H11,2)</f>
        <v>0.92</v>
      </c>
      <c r="O11" s="621" t="n">
        <f aca="false">TRUNC(M11+N11,2)</f>
        <v>5.21</v>
      </c>
      <c r="P11" s="622" t="n">
        <f aca="false">ROUND(O11*1.1984,2)</f>
        <v>6.24</v>
      </c>
    </row>
    <row r="12" customFormat="false" ht="22.5" hidden="false" customHeight="false" outlineLevel="0" collapsed="false">
      <c r="A12" s="612"/>
      <c r="B12" s="613" t="s">
        <v>654</v>
      </c>
      <c r="C12" s="613" t="s">
        <v>674</v>
      </c>
      <c r="D12" s="623" t="s">
        <v>675</v>
      </c>
      <c r="E12" s="616" t="s">
        <v>657</v>
      </c>
      <c r="F12" s="616" t="n">
        <f aca="false">TRUNC($H12*ROUND(I12,2),2)</f>
        <v>7.86</v>
      </c>
      <c r="G12" s="616" t="n">
        <f aca="false">TRUNC($H12*ROUND(J12,2),2)</f>
        <v>0.76</v>
      </c>
      <c r="H12" s="617" t="n">
        <v>0.0419</v>
      </c>
      <c r="I12" s="618" t="n">
        <v>187.62</v>
      </c>
      <c r="J12" s="618" t="n">
        <v>18.36</v>
      </c>
      <c r="K12" s="611" t="n">
        <f aca="false">COUNTA($A$2:$A12)-1</f>
        <v>-1</v>
      </c>
      <c r="L12" s="611" t="e">
        <f aca="false">MATCH(#NAME!CONCATENAR,[1]Banco!$A$1:$A$1048576,0)</f>
        <v>#VALUE!</v>
      </c>
      <c r="M12" s="619" t="n">
        <f aca="false">TRUNC(I12*H12,2)</f>
        <v>7.86</v>
      </c>
      <c r="N12" s="620" t="n">
        <f aca="false">ROUND(J12*H12,2)</f>
        <v>0.77</v>
      </c>
      <c r="O12" s="621" t="n">
        <f aca="false">TRUNC(M12+N12,2)</f>
        <v>8.63</v>
      </c>
      <c r="P12" s="622" t="n">
        <f aca="false">ROUND(O12*1.1984,2)</f>
        <v>10.34</v>
      </c>
    </row>
    <row r="13" customFormat="false" ht="22.5" hidden="false" customHeight="false" outlineLevel="0" collapsed="false">
      <c r="A13" s="612"/>
      <c r="B13" s="613" t="s">
        <v>654</v>
      </c>
      <c r="C13" s="613" t="s">
        <v>676</v>
      </c>
      <c r="D13" s="623" t="s">
        <v>677</v>
      </c>
      <c r="E13" s="616" t="s">
        <v>660</v>
      </c>
      <c r="F13" s="616" t="n">
        <f aca="false">TRUNC($H13*ROUND(I13,2),2)</f>
        <v>5.35</v>
      </c>
      <c r="G13" s="616" t="n">
        <f aca="false">TRUNC($H13*ROUND(J13,2),2)</f>
        <v>1.81</v>
      </c>
      <c r="H13" s="617" t="n">
        <v>0.099</v>
      </c>
      <c r="I13" s="618" t="n">
        <v>54.09</v>
      </c>
      <c r="J13" s="618" t="n">
        <v>18.36</v>
      </c>
      <c r="K13" s="611" t="n">
        <f aca="false">COUNTA($A$2:$A13)-1</f>
        <v>-1</v>
      </c>
      <c r="L13" s="611" t="e">
        <f aca="false">MATCH(#NAME!CONCATENAR,[1]Banco!$A$1:$A$1048576,0)</f>
        <v>#VALUE!</v>
      </c>
      <c r="M13" s="619" t="n">
        <f aca="false">TRUNC(I13*H13,2)</f>
        <v>5.35</v>
      </c>
      <c r="N13" s="620" t="n">
        <f aca="false">TRUNC(J13*H13,2)</f>
        <v>1.81</v>
      </c>
      <c r="O13" s="621" t="n">
        <f aca="false">TRUNC(M13+N13,2)</f>
        <v>7.16</v>
      </c>
      <c r="P13" s="622" t="n">
        <f aca="false">ROUND(O13*1.1984,2)</f>
        <v>8.58</v>
      </c>
    </row>
    <row r="14" customFormat="false" ht="12.75" hidden="false" customHeight="false" outlineLevel="0" collapsed="false">
      <c r="A14" s="612"/>
      <c r="B14" s="613"/>
      <c r="C14" s="613"/>
      <c r="D14" s="623"/>
      <c r="E14" s="616" t="str">
        <f aca="true">IF(ISNUMBER($L14),OFFSET([1]Banco!$A$1,[1]Composições!$L7-1,COLUMN([1]Composições!E7)-1),"")</f>
        <v/>
      </c>
      <c r="F14" s="616" t="n">
        <f aca="false">TRUNC($H14*ROUND(I14,2),2)</f>
        <v>0</v>
      </c>
      <c r="G14" s="616" t="n">
        <f aca="false">TRUNC($H14*ROUND(J14,2),2)</f>
        <v>0</v>
      </c>
      <c r="H14" s="617"/>
      <c r="I14" s="618"/>
      <c r="J14" s="618"/>
      <c r="K14" s="611" t="n">
        <f aca="false">COUNTA($A$2:$A14)-1</f>
        <v>-1</v>
      </c>
      <c r="L14" s="611" t="e">
        <f aca="false">MATCH(#NAME!CONCATENAR,[1]Banco!$A$1:$A$1048576,0)</f>
        <v>#VALUE!</v>
      </c>
      <c r="M14" s="624" t="n">
        <f aca="false">SUM(M3:M13)</f>
        <v>542.89</v>
      </c>
      <c r="N14" s="625" t="n">
        <f aca="false">SUM(N3:N13)</f>
        <v>42.91</v>
      </c>
      <c r="O14" s="625" t="n">
        <f aca="false">(M14+N14)</f>
        <v>585.8</v>
      </c>
      <c r="P14" s="626" t="n">
        <f aca="false">ROUND(O14*1.1984,2)</f>
        <v>702.02</v>
      </c>
    </row>
    <row r="15" customFormat="false" ht="12.75" hidden="false" customHeight="false" outlineLevel="0" collapsed="false">
      <c r="A15" s="612"/>
      <c r="B15" s="613"/>
      <c r="C15" s="613"/>
      <c r="D15" s="623" t="str">
        <f aca="true">IF(ISNUMBER($L15),OFFSET([1]Banco!$A$1,[1]Composições!$L8-1,COLUMN([1]Composições!D8)-1),"")</f>
        <v/>
      </c>
      <c r="E15" s="616" t="str">
        <f aca="true">IF(ISNUMBER($L15),OFFSET([1]Banco!$A$1,[1]Composições!$L8-1,COLUMN([1]Composições!E8)-1),"")</f>
        <v/>
      </c>
      <c r="F15" s="616" t="n">
        <f aca="false">TRUNC($H15*ROUND(I15,2),2)</f>
        <v>0</v>
      </c>
      <c r="G15" s="616" t="n">
        <f aca="false">TRUNC($H15*ROUND(J15,2),2)</f>
        <v>0</v>
      </c>
      <c r="H15" s="627"/>
      <c r="I15" s="628"/>
      <c r="J15" s="628"/>
      <c r="K15" s="629" t="n">
        <f aca="false">COUNTA($A$2:$A15)-1</f>
        <v>-1</v>
      </c>
      <c r="L15" s="629" t="e">
        <f aca="false">MATCH(#NAME!CONCATENAR,[1]Banco!$A$1:$A$1048576,0)</f>
        <v>#VALUE!</v>
      </c>
      <c r="M15" s="616" t="str">
        <f aca="true">IF(OR(ISERROR($L15),$H15="",$H15=0),"",OFFSET(M$2,MATCH($K15,$K$2:$K15,0)-1,0))</f>
        <v/>
      </c>
      <c r="N15" s="630"/>
      <c r="O15" s="622"/>
      <c r="P15" s="631"/>
    </row>
    <row r="16" customFormat="false" ht="12.75" hidden="false" customHeight="false" outlineLevel="0" collapsed="false">
      <c r="A16" s="612"/>
      <c r="B16" s="632"/>
      <c r="C16" s="633"/>
      <c r="D16" s="634"/>
      <c r="E16" s="632"/>
      <c r="F16" s="632"/>
      <c r="G16" s="632"/>
      <c r="H16" s="632"/>
      <c r="I16" s="632"/>
      <c r="J16" s="632"/>
      <c r="K16" s="612"/>
      <c r="L16" s="612"/>
      <c r="M16" s="612"/>
      <c r="T16" s="635" t="s">
        <v>678</v>
      </c>
      <c r="U16" s="635" t="s">
        <v>679</v>
      </c>
      <c r="V16" s="636"/>
      <c r="W16" s="635" t="s">
        <v>680</v>
      </c>
      <c r="X16" s="637"/>
    </row>
    <row r="17" customFormat="false" ht="12.75" hidden="false" customHeight="true" outlineLevel="0" collapsed="false">
      <c r="B17" s="601" t="s">
        <v>639</v>
      </c>
      <c r="C17" s="601" t="s">
        <v>640</v>
      </c>
      <c r="D17" s="601" t="s">
        <v>46</v>
      </c>
      <c r="E17" s="601" t="s">
        <v>641</v>
      </c>
      <c r="F17" s="601"/>
      <c r="G17" s="601"/>
      <c r="H17" s="602" t="s">
        <v>642</v>
      </c>
      <c r="I17" s="603" t="s">
        <v>643</v>
      </c>
      <c r="J17" s="603" t="s">
        <v>644</v>
      </c>
      <c r="K17" s="604"/>
      <c r="L17" s="604"/>
      <c r="M17" s="603" t="s">
        <v>50</v>
      </c>
      <c r="N17" s="603" t="s">
        <v>645</v>
      </c>
      <c r="O17" s="602" t="s">
        <v>53</v>
      </c>
      <c r="P17" s="605" t="s">
        <v>646</v>
      </c>
    </row>
    <row r="18" customFormat="false" ht="26.25" hidden="false" customHeight="true" outlineLevel="0" collapsed="false">
      <c r="A18" s="606"/>
      <c r="B18" s="607" t="s">
        <v>647</v>
      </c>
      <c r="C18" s="607" t="s">
        <v>651</v>
      </c>
      <c r="D18" s="608" t="s">
        <v>652</v>
      </c>
      <c r="E18" s="609" t="s">
        <v>653</v>
      </c>
      <c r="F18" s="610" t="n">
        <f aca="true">IF($L18&gt;0,SUM(OFFSET(F18,1,0,$L18),0))</f>
        <v>69272.84</v>
      </c>
      <c r="G18" s="610" t="n">
        <f aca="true">IF($L18&gt;0,SUM(OFFSET(G18,1,0,$L18),0))</f>
        <v>2195.53</v>
      </c>
      <c r="H18" s="602"/>
      <c r="I18" s="603"/>
      <c r="J18" s="603"/>
      <c r="K18" s="611" t="n">
        <f aca="false">COUNTA($A$2:$A18)-1</f>
        <v>-1</v>
      </c>
      <c r="L18" s="611" t="n">
        <f aca="false">IF(MAX(K:K)=K18,MATCH(9999999,$K:$K)+1,MATCH(K18+1,K:K,0))-ROW(L18)-2</f>
        <v>82</v>
      </c>
      <c r="M18" s="603"/>
      <c r="N18" s="603"/>
      <c r="O18" s="602"/>
      <c r="P18" s="605"/>
    </row>
    <row r="19" customFormat="false" ht="12.75" hidden="false" customHeight="false" outlineLevel="0" collapsed="false">
      <c r="A19" s="612"/>
      <c r="B19" s="613" t="s">
        <v>681</v>
      </c>
      <c r="C19" s="613" t="s">
        <v>682</v>
      </c>
      <c r="D19" s="614" t="s">
        <v>683</v>
      </c>
      <c r="E19" s="615" t="s">
        <v>650</v>
      </c>
      <c r="F19" s="616" t="n">
        <f aca="false">TRUNC($H19*ROUND(I19,2),2)</f>
        <v>27.28</v>
      </c>
      <c r="G19" s="616" t="n">
        <f aca="false">TRUNC($H19*ROUND(J19,2),2)</f>
        <v>0</v>
      </c>
      <c r="H19" s="617" t="n">
        <v>0.3248</v>
      </c>
      <c r="I19" s="618" t="n">
        <v>84</v>
      </c>
      <c r="J19" s="618" t="n">
        <v>0</v>
      </c>
      <c r="K19" s="611" t="n">
        <f aca="false">COUNTA($A$2:$A19)-1</f>
        <v>-1</v>
      </c>
      <c r="L19" s="611" t="e">
        <f aca="false">MATCH(#NAME!CONCATENAR,[1]Banco!$A$1:$A$1048576,0)</f>
        <v>#VALUE!</v>
      </c>
      <c r="M19" s="619" t="n">
        <f aca="false">ROUND(I19*H19,2)</f>
        <v>27.28</v>
      </c>
      <c r="N19" s="620" t="n">
        <f aca="false">ROUND(J19*H19,2)</f>
        <v>0</v>
      </c>
      <c r="O19" s="621" t="n">
        <f aca="false">TRUNC(M19+N19,2)</f>
        <v>27.28</v>
      </c>
      <c r="P19" s="622" t="n">
        <f aca="false">ROUND(O19*1.1984,2)</f>
        <v>32.69</v>
      </c>
    </row>
    <row r="20" customFormat="false" ht="12.75" hidden="false" customHeight="false" outlineLevel="0" collapsed="false">
      <c r="A20" s="612"/>
      <c r="B20" s="613" t="s">
        <v>681</v>
      </c>
      <c r="C20" s="613" t="s">
        <v>684</v>
      </c>
      <c r="D20" s="623" t="s">
        <v>685</v>
      </c>
      <c r="E20" s="615" t="s">
        <v>686</v>
      </c>
      <c r="F20" s="616" t="n">
        <f aca="false">TRUNC($H20*ROUND(I20,2),2)</f>
        <v>42.15</v>
      </c>
      <c r="G20" s="616" t="n">
        <f aca="false">TRUNC($H20*ROUND(J20,2),2)</f>
        <v>0</v>
      </c>
      <c r="H20" s="617" t="n">
        <v>56.2</v>
      </c>
      <c r="I20" s="618" t="n">
        <v>0.75</v>
      </c>
      <c r="J20" s="618" t="n">
        <v>0</v>
      </c>
      <c r="K20" s="611" t="n">
        <f aca="false">COUNTA($A$2:$A20)-1</f>
        <v>-1</v>
      </c>
      <c r="L20" s="611" t="e">
        <f aca="false">MATCH(#NAME!CONCATENAR,[1]Banco!$A$1:$A$1048576,0)</f>
        <v>#VALUE!</v>
      </c>
      <c r="M20" s="619" t="n">
        <f aca="false">ROUND(I20*H20,2)</f>
        <v>42.15</v>
      </c>
      <c r="N20" s="620" t="n">
        <f aca="false">ROUND(J20*H20,2)</f>
        <v>0</v>
      </c>
      <c r="O20" s="621" t="n">
        <f aca="false">TRUNC(M20+N20,2)</f>
        <v>42.15</v>
      </c>
      <c r="P20" s="622" t="n">
        <f aca="false">ROUND(O20*1.1984,2)</f>
        <v>50.51</v>
      </c>
    </row>
    <row r="21" customFormat="false" ht="22.5" hidden="false" customHeight="false" outlineLevel="0" collapsed="false">
      <c r="A21" s="612"/>
      <c r="B21" s="613" t="s">
        <v>681</v>
      </c>
      <c r="C21" s="613" t="s">
        <v>687</v>
      </c>
      <c r="D21" s="623" t="s">
        <v>688</v>
      </c>
      <c r="E21" s="616" t="s">
        <v>650</v>
      </c>
      <c r="F21" s="616" t="n">
        <f aca="false">TRUNC($H21*ROUND(I21,2),2)</f>
        <v>14.28</v>
      </c>
      <c r="G21" s="616" t="n">
        <f aca="false">TRUNC($H21*ROUND(J21,2),2)</f>
        <v>0</v>
      </c>
      <c r="H21" s="617" t="n">
        <v>0.1998</v>
      </c>
      <c r="I21" s="618" t="n">
        <v>71.48</v>
      </c>
      <c r="J21" s="618" t="n">
        <v>0</v>
      </c>
      <c r="K21" s="611" t="n">
        <f aca="false">COUNTA($A$2:$A21)-1</f>
        <v>-1</v>
      </c>
      <c r="L21" s="611" t="e">
        <f aca="false">MATCH(#NAME!CONCATENAR,[1]Banco!$A$1:$A$1048576,0)</f>
        <v>#VALUE!</v>
      </c>
      <c r="M21" s="619" t="n">
        <f aca="false">ROUND(I21*H21,2)</f>
        <v>14.28</v>
      </c>
      <c r="N21" s="620" t="n">
        <f aca="false">ROUND(J21*H21,2)</f>
        <v>0</v>
      </c>
      <c r="O21" s="621" t="n">
        <f aca="false">TRUNC(M21+N21,2)</f>
        <v>14.28</v>
      </c>
      <c r="P21" s="622" t="n">
        <f aca="false">ROUND(O21*1.1984,2)</f>
        <v>17.11</v>
      </c>
    </row>
    <row r="22" customFormat="false" ht="12.75" hidden="false" customHeight="false" outlineLevel="0" collapsed="false">
      <c r="A22" s="612"/>
      <c r="B22" s="613" t="s">
        <v>681</v>
      </c>
      <c r="C22" s="613" t="s">
        <v>689</v>
      </c>
      <c r="D22" s="623" t="s">
        <v>690</v>
      </c>
      <c r="E22" s="616" t="s">
        <v>650</v>
      </c>
      <c r="F22" s="616" t="n">
        <f aca="false">TRUNC($H22*ROUND(I22,2),2)</f>
        <v>3.86</v>
      </c>
      <c r="G22" s="616" t="n">
        <f aca="false">TRUNC($H22*ROUND(J22,2),2)</f>
        <v>0</v>
      </c>
      <c r="H22" s="617" t="n">
        <v>0.0625</v>
      </c>
      <c r="I22" s="618" t="n">
        <v>61.91</v>
      </c>
      <c r="J22" s="618" t="n">
        <v>0</v>
      </c>
      <c r="K22" s="611" t="n">
        <f aca="false">COUNTA($A$2:$A22)-1</f>
        <v>-1</v>
      </c>
      <c r="L22" s="611" t="e">
        <f aca="false">MATCH(#NAME!CONCATENAR,[1]Banco!$A$1:$A$1048576,0)</f>
        <v>#VALUE!</v>
      </c>
      <c r="M22" s="619" t="n">
        <f aca="false">ROUND(I22*H22,2)</f>
        <v>3.87</v>
      </c>
      <c r="N22" s="620" t="n">
        <f aca="false">ROUND(J22*H22,2)</f>
        <v>0</v>
      </c>
      <c r="O22" s="621" t="n">
        <f aca="false">TRUNC(M22+N22,2)</f>
        <v>3.87</v>
      </c>
      <c r="P22" s="622" t="n">
        <f aca="false">ROUND(O22*1.1984,2)</f>
        <v>4.64</v>
      </c>
    </row>
    <row r="23" customFormat="false" ht="22.5" hidden="false" customHeight="false" outlineLevel="0" collapsed="false">
      <c r="A23" s="612"/>
      <c r="B23" s="613" t="s">
        <v>654</v>
      </c>
      <c r="C23" s="613" t="s">
        <v>691</v>
      </c>
      <c r="D23" s="623" t="s">
        <v>692</v>
      </c>
      <c r="E23" s="616" t="s">
        <v>657</v>
      </c>
      <c r="F23" s="616" t="n">
        <f aca="false">TRUNC($H23*ROUND(I23,2),2)</f>
        <v>0.88</v>
      </c>
      <c r="G23" s="616" t="n">
        <f aca="false">TRUNC($H23*ROUND(J23,2),2)</f>
        <v>0.11</v>
      </c>
      <c r="H23" s="617" t="n">
        <v>0.0048</v>
      </c>
      <c r="I23" s="618" t="n">
        <v>185.06</v>
      </c>
      <c r="J23" s="618" t="n">
        <v>23.32</v>
      </c>
      <c r="K23" s="611" t="n">
        <f aca="false">COUNTA($A$2:$A23)-1</f>
        <v>-1</v>
      </c>
      <c r="L23" s="611" t="e">
        <f aca="false">MATCH(#NAME!CONCATENAR,[1]Banco!$A$1:$A$1048576,0)</f>
        <v>#VALUE!</v>
      </c>
      <c r="M23" s="619" t="n">
        <f aca="false">ROUND(I23*H23,2)</f>
        <v>0.89</v>
      </c>
      <c r="N23" s="620" t="n">
        <f aca="false">ROUND(J23*H23,2)</f>
        <v>0.11</v>
      </c>
      <c r="O23" s="621" t="n">
        <f aca="false">TRUNC(M23+N23,2)</f>
        <v>1</v>
      </c>
      <c r="P23" s="622" t="n">
        <f aca="false">ROUND(O23*1.1984,2)</f>
        <v>1.2</v>
      </c>
    </row>
    <row r="24" customFormat="false" ht="24.75" hidden="false" customHeight="true" outlineLevel="0" collapsed="false">
      <c r="A24" s="612"/>
      <c r="B24" s="613" t="s">
        <v>654</v>
      </c>
      <c r="C24" s="613" t="s">
        <v>693</v>
      </c>
      <c r="D24" s="623" t="s">
        <v>694</v>
      </c>
      <c r="E24" s="615" t="s">
        <v>660</v>
      </c>
      <c r="F24" s="616" t="n">
        <f aca="false">TRUNC($H24*ROUND(I24,2),2)</f>
        <v>0.93</v>
      </c>
      <c r="G24" s="616" t="n">
        <f aca="false">TRUNC($H24*ROUND(J24,2),2)</f>
        <v>0.41</v>
      </c>
      <c r="H24" s="617" t="n">
        <v>0.0179</v>
      </c>
      <c r="I24" s="618" t="n">
        <v>52.48</v>
      </c>
      <c r="J24" s="618" t="n">
        <v>23.32</v>
      </c>
      <c r="K24" s="611" t="n">
        <f aca="false">COUNTA($A$2:$A24)-1</f>
        <v>-1</v>
      </c>
      <c r="L24" s="611" t="e">
        <f aca="false">MATCH(#NAME!CONCATENAR,[1]Banco!$A$1:$A$1048576,0)</f>
        <v>#VALUE!</v>
      </c>
      <c r="M24" s="619" t="n">
        <f aca="false">TRUNC(I24*H24,2)</f>
        <v>0.93</v>
      </c>
      <c r="N24" s="620" t="n">
        <f aca="false">ROUND(J24*H24,2)</f>
        <v>0.42</v>
      </c>
      <c r="O24" s="621" t="n">
        <f aca="false">TRUNC(M24+N24,2)</f>
        <v>1.35</v>
      </c>
      <c r="P24" s="622" t="n">
        <f aca="false">ROUND(O24*1.1984,2)</f>
        <v>1.62</v>
      </c>
    </row>
    <row r="25" customFormat="false" ht="26.25" hidden="false" customHeight="true" outlineLevel="0" collapsed="false">
      <c r="A25" s="612"/>
      <c r="B25" s="613" t="s">
        <v>654</v>
      </c>
      <c r="C25" s="613" t="s">
        <v>695</v>
      </c>
      <c r="D25" s="623" t="s">
        <v>696</v>
      </c>
      <c r="E25" s="616" t="s">
        <v>657</v>
      </c>
      <c r="F25" s="616" t="n">
        <f aca="false">TRUNC($H25*ROUND(I25,2),2)</f>
        <v>14.78</v>
      </c>
      <c r="G25" s="616" t="n">
        <f aca="false">TRUNC($H25*ROUND(J25,2),2)</f>
        <v>0</v>
      </c>
      <c r="H25" s="617" t="n">
        <v>0.0455</v>
      </c>
      <c r="I25" s="618" t="n">
        <v>324.94</v>
      </c>
      <c r="J25" s="618" t="n">
        <v>0</v>
      </c>
      <c r="K25" s="611" t="n">
        <f aca="false">COUNTA($A$2:$A25)-1</f>
        <v>-1</v>
      </c>
      <c r="L25" s="611" t="e">
        <f aca="false">MATCH(#NAME!CONCATENAR,[1]Banco!$A$1:$A$1048576,0)</f>
        <v>#VALUE!</v>
      </c>
      <c r="M25" s="619" t="n">
        <f aca="false">TRUNC(I25*H25,2)</f>
        <v>14.78</v>
      </c>
      <c r="N25" s="620" t="n">
        <f aca="false">ROUND(J25*H25,2)</f>
        <v>0</v>
      </c>
      <c r="O25" s="621" t="n">
        <f aca="false">TRUNC(M25+N25,2)</f>
        <v>14.78</v>
      </c>
      <c r="P25" s="622" t="n">
        <f aca="false">ROUND(O25*1.1984,2)</f>
        <v>17.71</v>
      </c>
    </row>
    <row r="26" customFormat="false" ht="12.75" hidden="false" customHeight="false" outlineLevel="0" collapsed="false">
      <c r="A26" s="612"/>
      <c r="B26" s="613" t="s">
        <v>654</v>
      </c>
      <c r="C26" s="613" t="s">
        <v>697</v>
      </c>
      <c r="D26" s="623" t="s">
        <v>698</v>
      </c>
      <c r="E26" s="616" t="s">
        <v>663</v>
      </c>
      <c r="F26" s="616" t="n">
        <f aca="false">TRUNC($H26*ROUND(I26,2),2)</f>
        <v>0.21</v>
      </c>
      <c r="G26" s="616" t="n">
        <f aca="false">TRUNC($H26*ROUND(J26,2),2)</f>
        <v>0.69</v>
      </c>
      <c r="H26" s="617" t="n">
        <v>0.0455</v>
      </c>
      <c r="I26" s="618" t="n">
        <v>4.78</v>
      </c>
      <c r="J26" s="618" t="n">
        <v>15.26</v>
      </c>
      <c r="K26" s="611" t="n">
        <f aca="false">COUNTA($A$2:$A26)-1</f>
        <v>-1</v>
      </c>
      <c r="L26" s="611" t="e">
        <f aca="false">MATCH(#NAME!CONCATENAR,[1]Banco!$A$1:$A$1048576,0)</f>
        <v>#VALUE!</v>
      </c>
      <c r="M26" s="619" t="n">
        <f aca="false">TRUNC(I26*H26,2)</f>
        <v>0.21</v>
      </c>
      <c r="N26" s="620" t="n">
        <f aca="false">ROUND(J26*H26,2)</f>
        <v>0.69</v>
      </c>
      <c r="O26" s="621" t="n">
        <f aca="false">TRUNC(M26+N26,2)</f>
        <v>0.9</v>
      </c>
      <c r="P26" s="622" t="n">
        <f aca="false">ROUND(O26*1.1984,2)</f>
        <v>1.08</v>
      </c>
    </row>
    <row r="27" customFormat="false" ht="12.75" hidden="false" customHeight="false" outlineLevel="0" collapsed="false">
      <c r="A27" s="612"/>
      <c r="B27" s="613" t="s">
        <v>654</v>
      </c>
      <c r="C27" s="613" t="s">
        <v>699</v>
      </c>
      <c r="D27" s="623" t="s">
        <v>700</v>
      </c>
      <c r="E27" s="616" t="s">
        <v>663</v>
      </c>
      <c r="F27" s="616" t="n">
        <f aca="false">TRUNC($H27*ROUND(I27,2),2)</f>
        <v>0.04</v>
      </c>
      <c r="G27" s="616" t="n">
        <f aca="false">TRUNC($H27*ROUND(J27,2),2)</f>
        <v>1.11</v>
      </c>
      <c r="H27" s="617" t="n">
        <v>0.0227</v>
      </c>
      <c r="I27" s="618" t="n">
        <v>2.05</v>
      </c>
      <c r="J27" s="618" t="n">
        <v>48.97</v>
      </c>
      <c r="K27" s="611" t="n">
        <f aca="false">COUNTA($A$2:$A27)-1</f>
        <v>-1</v>
      </c>
      <c r="L27" s="611" t="e">
        <f aca="false">MATCH(#NAME!CONCATENAR,[1]Banco!$A$1:$A$1048576,0)</f>
        <v>#VALUE!</v>
      </c>
      <c r="M27" s="619" t="n">
        <f aca="false">TRUNC(I27*H27,2)</f>
        <v>0.04</v>
      </c>
      <c r="N27" s="620" t="n">
        <f aca="false">ROUND(J27*H27,2)</f>
        <v>1.11</v>
      </c>
      <c r="O27" s="621" t="n">
        <f aca="false">TRUNC(M27+N27,2)</f>
        <v>1.15</v>
      </c>
      <c r="P27" s="622" t="n">
        <f aca="false">ROUND(O27*1.1984,2)</f>
        <v>1.38</v>
      </c>
    </row>
    <row r="28" customFormat="false" ht="22.5" hidden="false" customHeight="false" outlineLevel="0" collapsed="false">
      <c r="A28" s="612"/>
      <c r="B28" s="613" t="s">
        <v>654</v>
      </c>
      <c r="C28" s="613" t="s">
        <v>701</v>
      </c>
      <c r="D28" s="623" t="s">
        <v>702</v>
      </c>
      <c r="E28" s="616" t="s">
        <v>657</v>
      </c>
      <c r="F28" s="616" t="n">
        <f aca="false">TRUNC($H28*ROUND(I28,2),2)</f>
        <v>67.61</v>
      </c>
      <c r="G28" s="616" t="n">
        <f aca="false">TRUNC($H28*ROUND(J28,2),2)</f>
        <v>1.44</v>
      </c>
      <c r="H28" s="617" t="n">
        <v>0.0176</v>
      </c>
      <c r="I28" s="618" t="n">
        <v>3841.68</v>
      </c>
      <c r="J28" s="618" t="n">
        <v>82.23</v>
      </c>
      <c r="K28" s="611" t="n">
        <f aca="false">COUNTA($A$2:$A28)-1</f>
        <v>-1</v>
      </c>
      <c r="L28" s="611" t="e">
        <f aca="false">MATCH(#NAME!CONCATENAR,[1]Banco!$A$1:$A$1048576,0)</f>
        <v>#VALUE!</v>
      </c>
      <c r="M28" s="619" t="n">
        <f aca="false">TRUNC(I28*H28,2)</f>
        <v>67.61</v>
      </c>
      <c r="N28" s="620" t="n">
        <f aca="false">ROUND(J28*H28,2)</f>
        <v>1.45</v>
      </c>
      <c r="O28" s="621" t="n">
        <f aca="false">TRUNC(M28+N28,2)</f>
        <v>69.06</v>
      </c>
      <c r="P28" s="622" t="n">
        <f aca="false">ROUND(O28*1.1984,2)</f>
        <v>82.76</v>
      </c>
    </row>
    <row r="29" customFormat="false" ht="22.5" hidden="false" customHeight="false" outlineLevel="0" collapsed="false">
      <c r="A29" s="612"/>
      <c r="B29" s="613" t="s">
        <v>654</v>
      </c>
      <c r="C29" s="613" t="s">
        <v>676</v>
      </c>
      <c r="D29" s="623" t="s">
        <v>703</v>
      </c>
      <c r="E29" s="616" t="s">
        <v>660</v>
      </c>
      <c r="F29" s="616" t="n">
        <f aca="false">TRUNC($H29*ROUND(I29,2),2)</f>
        <v>0.75</v>
      </c>
      <c r="G29" s="616" t="n">
        <f aca="false">TRUNC($H29*ROUND(J29,2),2)</f>
        <v>0.41</v>
      </c>
      <c r="H29" s="617" t="n">
        <v>0.0051</v>
      </c>
      <c r="I29" s="618" t="n">
        <v>148.06</v>
      </c>
      <c r="J29" s="618" t="n">
        <v>82.23</v>
      </c>
      <c r="K29" s="611" t="n">
        <f aca="false">COUNTA($A$2:$A29)-1</f>
        <v>-1</v>
      </c>
      <c r="L29" s="611" t="e">
        <f aca="false">MATCH(#NAME!CONCATENAR,[1]Banco!$A$1:$A$1048576,0)</f>
        <v>#VALUE!</v>
      </c>
      <c r="M29" s="619" t="n">
        <f aca="false">TRUNC(I29*H29,2)</f>
        <v>0.75</v>
      </c>
      <c r="N29" s="620" t="n">
        <f aca="false">ROUND(J29*H29,2)</f>
        <v>0.42</v>
      </c>
      <c r="O29" s="621" t="n">
        <f aca="false">TRUNC(M29+N29,2)</f>
        <v>1.17</v>
      </c>
      <c r="P29" s="622" t="n">
        <f aca="false">ROUND(O29*1.1984,2)</f>
        <v>1.4</v>
      </c>
    </row>
    <row r="30" customFormat="false" ht="22.5" hidden="false" customHeight="false" outlineLevel="0" collapsed="false">
      <c r="A30" s="612"/>
      <c r="B30" s="613" t="s">
        <v>654</v>
      </c>
      <c r="C30" s="613" t="s">
        <v>704</v>
      </c>
      <c r="D30" s="623" t="s">
        <v>705</v>
      </c>
      <c r="E30" s="616" t="s">
        <v>657</v>
      </c>
      <c r="F30" s="616" t="n">
        <f aca="false">TRUNC($H30*ROUND(I30,2),2)</f>
        <v>6.2</v>
      </c>
      <c r="G30" s="616" t="n">
        <f aca="false">TRUNC($H30*ROUND(J30,2),2)</f>
        <v>0</v>
      </c>
      <c r="H30" s="617" t="n">
        <v>0.0176</v>
      </c>
      <c r="I30" s="618" t="n">
        <v>352.68</v>
      </c>
      <c r="J30" s="618" t="n">
        <v>0</v>
      </c>
      <c r="K30" s="611" t="n">
        <f aca="false">COUNTA($A$2:$A30)-1</f>
        <v>-1</v>
      </c>
      <c r="L30" s="611" t="e">
        <f aca="false">MATCH(#NAME!CONCATENAR,[1]Banco!$A$1:$A$1048576,0)</f>
        <v>#VALUE!</v>
      </c>
      <c r="M30" s="619" t="n">
        <f aca="false">TRUNC(I30*H30,2)</f>
        <v>6.2</v>
      </c>
      <c r="N30" s="620" t="n">
        <f aca="false">ROUND(J30*H30,2)</f>
        <v>0</v>
      </c>
      <c r="O30" s="621" t="n">
        <f aca="false">TRUNC(M30+N30,2)</f>
        <v>6.2</v>
      </c>
      <c r="P30" s="622" t="n">
        <f aca="false">ROUND(O30*1.1984,2)</f>
        <v>7.43</v>
      </c>
    </row>
    <row r="31" customFormat="false" ht="22.5" hidden="false" customHeight="false" outlineLevel="0" collapsed="false">
      <c r="A31" s="612"/>
      <c r="B31" s="613" t="s">
        <v>654</v>
      </c>
      <c r="C31" s="613" t="s">
        <v>706</v>
      </c>
      <c r="D31" s="623" t="s">
        <v>707</v>
      </c>
      <c r="E31" s="616" t="s">
        <v>660</v>
      </c>
      <c r="F31" s="616" t="n">
        <f aca="false">TRUNC($H31*ROUND(I31,2),2)</f>
        <v>0.05</v>
      </c>
      <c r="G31" s="616" t="n">
        <f aca="false">TRUNC($H31*ROUND(J31,2),2)</f>
        <v>0</v>
      </c>
      <c r="H31" s="617" t="n">
        <v>0.0051</v>
      </c>
      <c r="I31" s="618" t="n">
        <v>10.07</v>
      </c>
      <c r="J31" s="618" t="n">
        <v>0</v>
      </c>
      <c r="K31" s="611" t="n">
        <f aca="false">COUNTA($A$2:$A31)-1</f>
        <v>-1</v>
      </c>
      <c r="L31" s="611" t="e">
        <f aca="false">MATCH(#NAME!CONCATENAR,[1]Banco!$A$1:$A$1048576,0)</f>
        <v>#VALUE!</v>
      </c>
      <c r="M31" s="619" t="n">
        <f aca="false">TRUNC(I31*H31,2)</f>
        <v>0.05</v>
      </c>
      <c r="N31" s="620" t="n">
        <f aca="false">ROUND(J31*H31,2)</f>
        <v>0</v>
      </c>
      <c r="O31" s="621" t="n">
        <f aca="false">TRUNC(M31+N31,2)</f>
        <v>0.05</v>
      </c>
      <c r="P31" s="622" t="n">
        <f aca="false">ROUND(O31*1.1984,2)</f>
        <v>0.06</v>
      </c>
    </row>
    <row r="32" customFormat="false" ht="12.75" hidden="false" customHeight="false" outlineLevel="0" collapsed="false">
      <c r="A32" s="612"/>
      <c r="B32" s="613"/>
      <c r="C32" s="613"/>
      <c r="D32" s="623"/>
      <c r="E32" s="616" t="str">
        <f aca="true">IF(ISNUMBER($L32),OFFSET([1]Banco!$A$1,[1]Composições!$L23-1,COLUMN([1]Composições!E23)-1),"")</f>
        <v/>
      </c>
      <c r="F32" s="616" t="n">
        <f aca="false">TRUNC($H32*ROUND(I32,2),2)</f>
        <v>0</v>
      </c>
      <c r="G32" s="616" t="n">
        <f aca="false">TRUNC($H32*ROUND(J32,2),2)</f>
        <v>0</v>
      </c>
      <c r="H32" s="617"/>
      <c r="I32" s="618"/>
      <c r="J32" s="618"/>
      <c r="K32" s="611" t="n">
        <f aca="false">COUNTA($A$2:$A32)-1</f>
        <v>-1</v>
      </c>
      <c r="L32" s="611" t="e">
        <f aca="false">MATCH(#NAME!CONCATENAR,[1]Banco!$A$1:$A$1048576,0)</f>
        <v>#VALUE!</v>
      </c>
      <c r="M32" s="624" t="n">
        <f aca="false">SUM(M19:M31)</f>
        <v>179.04</v>
      </c>
      <c r="N32" s="625" t="n">
        <f aca="false">SUM(N19:N31)</f>
        <v>4.2</v>
      </c>
      <c r="O32" s="625" t="n">
        <f aca="false">(M32+N32)</f>
        <v>183.24</v>
      </c>
      <c r="P32" s="626" t="n">
        <f aca="false">ROUND(O32*1.1984,2)</f>
        <v>219.59</v>
      </c>
    </row>
    <row r="33" customFormat="false" ht="12.75" hidden="false" customHeight="false" outlineLevel="0" collapsed="false">
      <c r="A33" s="612"/>
      <c r="B33" s="613"/>
      <c r="C33" s="613"/>
      <c r="D33" s="623" t="str">
        <f aca="true">IF(ISNUMBER($L33),OFFSET([1]Banco!$A$1,[1]Composições!$L24-1,COLUMN([1]Composições!D24)-1),"")</f>
        <v/>
      </c>
      <c r="E33" s="616" t="str">
        <f aca="true">IF(ISNUMBER($L33),OFFSET([1]Banco!$A$1,[1]Composições!$L24-1,COLUMN([1]Composições!E24)-1),"")</f>
        <v/>
      </c>
      <c r="F33" s="616" t="n">
        <f aca="false">TRUNC($H33*ROUND(I33,2),2)</f>
        <v>0</v>
      </c>
      <c r="G33" s="616" t="n">
        <f aca="false">TRUNC($H33*ROUND(J33,2),2)</f>
        <v>0</v>
      </c>
      <c r="H33" s="627"/>
      <c r="I33" s="628"/>
      <c r="J33" s="628"/>
      <c r="K33" s="629" t="n">
        <f aca="false">COUNTA($A$2:$A33)-1</f>
        <v>-1</v>
      </c>
      <c r="L33" s="629" t="e">
        <f aca="false">MATCH(#NAME!CONCATENAR,[1]Banco!$A$1:$A$1048576,0)</f>
        <v>#VALUE!</v>
      </c>
      <c r="M33" s="616" t="str">
        <f aca="true">IF(OR(ISERROR($L33),$H33="",$H33=0),"",OFFSET(M$2,MATCH($K33,$K$2:$K33,0)-1,0))</f>
        <v/>
      </c>
      <c r="N33" s="630"/>
      <c r="O33" s="622"/>
      <c r="P33" s="631"/>
    </row>
    <row r="34" customFormat="false" ht="12.75" hidden="false" customHeight="false" outlineLevel="0" collapsed="false">
      <c r="A34" s="612"/>
      <c r="B34" s="632"/>
      <c r="C34" s="633"/>
      <c r="D34" s="634"/>
      <c r="E34" s="632"/>
      <c r="F34" s="632"/>
      <c r="G34" s="632"/>
      <c r="H34" s="632"/>
      <c r="I34" s="632"/>
      <c r="J34" s="632"/>
      <c r="K34" s="612"/>
      <c r="L34" s="612"/>
      <c r="M34" s="612"/>
      <c r="T34" s="635" t="s">
        <v>678</v>
      </c>
      <c r="U34" s="635" t="s">
        <v>679</v>
      </c>
      <c r="V34" s="636"/>
      <c r="W34" s="635" t="s">
        <v>680</v>
      </c>
      <c r="X34" s="637"/>
    </row>
    <row r="35" customFormat="false" ht="12.75" hidden="false" customHeight="false" outlineLevel="0" collapsed="false">
      <c r="A35" s="612"/>
      <c r="B35" s="632"/>
      <c r="C35" s="633"/>
      <c r="D35" s="634"/>
      <c r="E35" s="632"/>
      <c r="F35" s="632"/>
      <c r="G35" s="632"/>
      <c r="H35" s="632"/>
      <c r="I35" s="632"/>
      <c r="J35" s="632"/>
      <c r="K35" s="612"/>
      <c r="L35" s="612"/>
      <c r="M35" s="612"/>
    </row>
    <row r="36" customFormat="false" ht="12.75" hidden="false" customHeight="true" outlineLevel="0" collapsed="false">
      <c r="A36" s="612"/>
      <c r="B36" s="601" t="s">
        <v>639</v>
      </c>
      <c r="C36" s="601" t="s">
        <v>640</v>
      </c>
      <c r="D36" s="601" t="s">
        <v>46</v>
      </c>
      <c r="E36" s="601" t="s">
        <v>641</v>
      </c>
      <c r="F36" s="601"/>
      <c r="G36" s="601"/>
      <c r="H36" s="602" t="s">
        <v>642</v>
      </c>
      <c r="I36" s="603" t="s">
        <v>643</v>
      </c>
      <c r="J36" s="603" t="s">
        <v>644</v>
      </c>
      <c r="K36" s="604"/>
      <c r="L36" s="604"/>
      <c r="M36" s="603" t="s">
        <v>50</v>
      </c>
      <c r="N36" s="603" t="s">
        <v>645</v>
      </c>
      <c r="O36" s="602" t="s">
        <v>53</v>
      </c>
      <c r="P36" s="605" t="s">
        <v>646</v>
      </c>
    </row>
    <row r="37" customFormat="false" ht="12.75" hidden="false" customHeight="false" outlineLevel="0" collapsed="false">
      <c r="A37" s="612"/>
      <c r="B37" s="609" t="s">
        <v>647</v>
      </c>
      <c r="C37" s="609" t="s">
        <v>708</v>
      </c>
      <c r="D37" s="608" t="s">
        <v>709</v>
      </c>
      <c r="E37" s="609" t="s">
        <v>650</v>
      </c>
      <c r="F37" s="610" t="n">
        <f aca="true">IF($L37&gt;0,SUM(OFFSET(F37,1,0,$L37),0))</f>
        <v>34546.91</v>
      </c>
      <c r="G37" s="610" t="n">
        <f aca="true">IF($L37&gt;0,SUM(OFFSET(G37,1,0,$L37),0))</f>
        <v>1095.68</v>
      </c>
      <c r="H37" s="602"/>
      <c r="I37" s="603"/>
      <c r="J37" s="603"/>
      <c r="K37" s="611" t="n">
        <f aca="false">COUNTA($A$2:$A37)-1</f>
        <v>-1</v>
      </c>
      <c r="L37" s="611" t="n">
        <f aca="false">IF(MAX(K:K)=K37,MATCH(9999999,$K:$K)+1,MATCH(K37+1,K:K,0))-ROW(L37)-2</f>
        <v>63</v>
      </c>
      <c r="M37" s="603"/>
      <c r="N37" s="603"/>
      <c r="O37" s="602"/>
      <c r="P37" s="605"/>
    </row>
    <row r="38" customFormat="false" ht="22.5" hidden="false" customHeight="false" outlineLevel="0" collapsed="false">
      <c r="A38" s="612"/>
      <c r="B38" s="613" t="s">
        <v>681</v>
      </c>
      <c r="C38" s="613" t="s">
        <v>710</v>
      </c>
      <c r="D38" s="614" t="s">
        <v>711</v>
      </c>
      <c r="E38" s="615" t="s">
        <v>653</v>
      </c>
      <c r="F38" s="616" t="n">
        <f aca="false">TRUNC($H38*ROUND(I38,2),2)</f>
        <v>858.01</v>
      </c>
      <c r="G38" s="616" t="n">
        <f aca="false">TRUNC($H38*ROUND(J38,2),2)</f>
        <v>0</v>
      </c>
      <c r="H38" s="617" t="n">
        <v>0.16154</v>
      </c>
      <c r="I38" s="618" t="n">
        <v>5311.45</v>
      </c>
      <c r="J38" s="618" t="n">
        <v>0</v>
      </c>
      <c r="K38" s="611" t="n">
        <f aca="false">COUNTA($A$2:$A38)-1</f>
        <v>-1</v>
      </c>
      <c r="L38" s="611" t="e">
        <f aca="false">MATCH(#NAME!CONCATENAR,[1]Banco!$A$1:$A$1048576,0)</f>
        <v>#VALUE!</v>
      </c>
      <c r="M38" s="620" t="n">
        <f aca="false">TRUNC(I38*H38,2)</f>
        <v>858.01</v>
      </c>
      <c r="N38" s="620" t="n">
        <f aca="false">TRUNC(J38*H38,2)</f>
        <v>0</v>
      </c>
      <c r="O38" s="625" t="n">
        <f aca="false">SUM(M38:N38)</f>
        <v>858.01</v>
      </c>
      <c r="P38" s="626" t="n">
        <f aca="false">ROUND(O38*1.15,2)</f>
        <v>986.71</v>
      </c>
    </row>
    <row r="39" customFormat="false" ht="12.75" hidden="false" customHeight="false" outlineLevel="0" collapsed="false">
      <c r="A39" s="612"/>
      <c r="B39" s="638"/>
      <c r="C39" s="638"/>
      <c r="D39" s="639"/>
      <c r="E39" s="638"/>
      <c r="F39" s="640"/>
      <c r="G39" s="641"/>
      <c r="H39" s="641"/>
      <c r="I39" s="641"/>
      <c r="J39" s="641"/>
      <c r="K39" s="612"/>
      <c r="L39" s="612"/>
      <c r="M39" s="612"/>
    </row>
    <row r="40" customFormat="false" ht="12.75" hidden="false" customHeight="true" outlineLevel="0" collapsed="false">
      <c r="B40" s="601" t="s">
        <v>639</v>
      </c>
      <c r="C40" s="601" t="s">
        <v>640</v>
      </c>
      <c r="D40" s="601" t="s">
        <v>46</v>
      </c>
      <c r="E40" s="601" t="s">
        <v>641</v>
      </c>
      <c r="F40" s="601"/>
      <c r="G40" s="601"/>
      <c r="H40" s="602" t="s">
        <v>642</v>
      </c>
      <c r="I40" s="603" t="s">
        <v>643</v>
      </c>
      <c r="J40" s="603" t="s">
        <v>644</v>
      </c>
      <c r="K40" s="604"/>
      <c r="L40" s="604"/>
      <c r="M40" s="603" t="s">
        <v>50</v>
      </c>
      <c r="N40" s="603" t="s">
        <v>645</v>
      </c>
      <c r="O40" s="602" t="s">
        <v>53</v>
      </c>
      <c r="P40" s="605" t="s">
        <v>646</v>
      </c>
    </row>
    <row r="41" customFormat="false" ht="12.75" hidden="false" customHeight="false" outlineLevel="0" collapsed="false">
      <c r="A41" s="606"/>
      <c r="B41" s="607" t="s">
        <v>647</v>
      </c>
      <c r="C41" s="607" t="s">
        <v>712</v>
      </c>
      <c r="D41" s="608" t="s">
        <v>713</v>
      </c>
      <c r="E41" s="609" t="s">
        <v>714</v>
      </c>
      <c r="F41" s="610" t="n">
        <f aca="true">IF($L41&gt;0,SUM(OFFSET(F41,1,0,$L41),0))</f>
        <v>16844.45</v>
      </c>
      <c r="G41" s="610" t="n">
        <f aca="true">IF($L41&gt;0,SUM(OFFSET(G41,1,0,$L41),0))</f>
        <v>547.84</v>
      </c>
      <c r="H41" s="602"/>
      <c r="I41" s="603"/>
      <c r="J41" s="603"/>
      <c r="K41" s="611" t="n">
        <f aca="false">COUNTA($A$2:$A41)-1</f>
        <v>-1</v>
      </c>
      <c r="L41" s="611" t="n">
        <f aca="false">IF(MAX(K:K)=K41,MATCH(9999999,$K:$K)+1,MATCH(K41+1,K:K,0))-ROW(L41)-2</f>
        <v>59</v>
      </c>
      <c r="M41" s="603"/>
      <c r="N41" s="603"/>
      <c r="O41" s="602"/>
      <c r="P41" s="605"/>
    </row>
    <row r="42" customFormat="false" ht="22.5" hidden="false" customHeight="false" outlineLevel="0" collapsed="false">
      <c r="A42" s="612"/>
      <c r="B42" s="613" t="s">
        <v>654</v>
      </c>
      <c r="C42" s="613" t="s">
        <v>715</v>
      </c>
      <c r="D42" s="614" t="s">
        <v>716</v>
      </c>
      <c r="E42" s="615" t="s">
        <v>657</v>
      </c>
      <c r="F42" s="616" t="n">
        <f aca="false">TRUNC($H42*ROUND(I42,2),2)</f>
        <v>0.02</v>
      </c>
      <c r="G42" s="616" t="n">
        <f aca="false">TRUNC($H42*ROUND(J42,2),2)</f>
        <v>0</v>
      </c>
      <c r="H42" s="617" t="n">
        <v>0.002</v>
      </c>
      <c r="I42" s="618" t="n">
        <v>12.03</v>
      </c>
      <c r="J42" s="618" t="n">
        <v>0</v>
      </c>
      <c r="K42" s="611" t="n">
        <f aca="false">COUNTA($A$2:$A42)-1</f>
        <v>-1</v>
      </c>
      <c r="L42" s="611" t="e">
        <f aca="false">MATCH(#NAME!CONCATENAR,[1]Banco!$A$1:$A$1048576,0)</f>
        <v>#VALUE!</v>
      </c>
      <c r="M42" s="619" t="n">
        <f aca="false">ROUND(I42*H42,2)</f>
        <v>0.02</v>
      </c>
      <c r="N42" s="620" t="n">
        <f aca="false">TRUNC(J42*H42,2)</f>
        <v>0</v>
      </c>
      <c r="O42" s="621" t="n">
        <f aca="false">TRUNC(M42+N42,2)</f>
        <v>0.02</v>
      </c>
      <c r="P42" s="622" t="n">
        <f aca="false">ROUND(O42*1.1984,2)</f>
        <v>0.02</v>
      </c>
    </row>
    <row r="43" customFormat="false" ht="22.5" hidden="false" customHeight="false" outlineLevel="0" collapsed="false">
      <c r="A43" s="612"/>
      <c r="B43" s="613" t="s">
        <v>654</v>
      </c>
      <c r="C43" s="613" t="s">
        <v>717</v>
      </c>
      <c r="D43" s="623" t="s">
        <v>718</v>
      </c>
      <c r="E43" s="615" t="s">
        <v>660</v>
      </c>
      <c r="F43" s="616" t="n">
        <f aca="false">TRUNC($H43*ROUND(I43,2),2)</f>
        <v>0.02</v>
      </c>
      <c r="G43" s="616" t="n">
        <f aca="false">TRUNC($H43*ROUND(J43,2),2)</f>
        <v>0</v>
      </c>
      <c r="H43" s="617" t="n">
        <v>0.004</v>
      </c>
      <c r="I43" s="618" t="n">
        <v>5.72</v>
      </c>
      <c r="J43" s="618" t="n">
        <v>0</v>
      </c>
      <c r="K43" s="611" t="n">
        <f aca="false">COUNTA($A$2:$A43)-1</f>
        <v>-1</v>
      </c>
      <c r="L43" s="611" t="e">
        <f aca="false">MATCH(#NAME!CONCATENAR,[1]Banco!$A$1:$A$1048576,0)</f>
        <v>#VALUE!</v>
      </c>
      <c r="M43" s="619" t="n">
        <f aca="false">ROUND(I43*H43,2)</f>
        <v>0.02</v>
      </c>
      <c r="N43" s="620" t="n">
        <f aca="false">TRUNC(J43*H43,2)</f>
        <v>0</v>
      </c>
      <c r="O43" s="621" t="n">
        <f aca="false">TRUNC(M43+N43,2)</f>
        <v>0.02</v>
      </c>
      <c r="P43" s="622" t="n">
        <f aca="false">ROUND(O43*1.1984,2)</f>
        <v>0.02</v>
      </c>
    </row>
    <row r="44" customFormat="false" ht="33.75" hidden="false" customHeight="false" outlineLevel="0" collapsed="false">
      <c r="A44" s="612"/>
      <c r="B44" s="613" t="s">
        <v>654</v>
      </c>
      <c r="C44" s="613" t="s">
        <v>719</v>
      </c>
      <c r="D44" s="623" t="s">
        <v>720</v>
      </c>
      <c r="E44" s="616" t="s">
        <v>657</v>
      </c>
      <c r="F44" s="616" t="n">
        <f aca="false">TRUNC($H44*ROUND(I44,2),2)</f>
        <v>0.1</v>
      </c>
      <c r="G44" s="616" t="n">
        <f aca="false">TRUNC($H44*ROUND(J44,2),2)</f>
        <v>0</v>
      </c>
      <c r="H44" s="617" t="n">
        <v>0.0004</v>
      </c>
      <c r="I44" s="618" t="n">
        <v>259.13</v>
      </c>
      <c r="J44" s="618" t="n">
        <v>21.13</v>
      </c>
      <c r="K44" s="611" t="n">
        <f aca="false">COUNTA($A$2:$A44)-1</f>
        <v>-1</v>
      </c>
      <c r="L44" s="611" t="e">
        <f aca="false">MATCH(#NAME!CONCATENAR,[1]Banco!$A$1:$A$1048576,0)</f>
        <v>#VALUE!</v>
      </c>
      <c r="M44" s="619" t="n">
        <f aca="false">ROUND(I44*H44,2)</f>
        <v>0.1</v>
      </c>
      <c r="N44" s="620" t="n">
        <f aca="false">TRUNC(J44*H44,2)</f>
        <v>0</v>
      </c>
      <c r="O44" s="621" t="n">
        <f aca="false">TRUNC(M44+N44,2)</f>
        <v>0.1</v>
      </c>
      <c r="P44" s="622" t="n">
        <f aca="false">ROUND(O44*1.1984,2)</f>
        <v>0.12</v>
      </c>
    </row>
    <row r="45" customFormat="false" ht="12.75" hidden="false" customHeight="false" outlineLevel="0" collapsed="false">
      <c r="A45" s="612"/>
      <c r="B45" s="613" t="s">
        <v>654</v>
      </c>
      <c r="C45" s="613" t="s">
        <v>697</v>
      </c>
      <c r="D45" s="623" t="s">
        <v>698</v>
      </c>
      <c r="E45" s="616" t="s">
        <v>663</v>
      </c>
      <c r="F45" s="616" t="n">
        <f aca="false">TRUNC($H45*ROUND(I45,2),2)</f>
        <v>0.02</v>
      </c>
      <c r="G45" s="616" t="n">
        <f aca="false">TRUNC($H45*ROUND(J45,2),2)</f>
        <v>0.08</v>
      </c>
      <c r="H45" s="617" t="n">
        <v>0.0055</v>
      </c>
      <c r="I45" s="618" t="n">
        <v>4.78</v>
      </c>
      <c r="J45" s="618" t="n">
        <v>15.26</v>
      </c>
      <c r="K45" s="611" t="n">
        <f aca="false">COUNTA($A$2:$A45)-1</f>
        <v>-1</v>
      </c>
      <c r="L45" s="611" t="e">
        <f aca="false">MATCH(#NAME!CONCATENAR,[1]Banco!$A$1:$A$1048576,0)</f>
        <v>#VALUE!</v>
      </c>
      <c r="M45" s="619" t="n">
        <f aca="false">ROUND(I45*H45,2)</f>
        <v>0.03</v>
      </c>
      <c r="N45" s="620" t="n">
        <f aca="false">ROUND(J45*H45,2)</f>
        <v>0.08</v>
      </c>
      <c r="O45" s="621" t="n">
        <f aca="false">TRUNC(M45+N45,2)</f>
        <v>0.11</v>
      </c>
      <c r="P45" s="622" t="n">
        <f aca="false">ROUND(O45*1.1984,2)</f>
        <v>0.13</v>
      </c>
    </row>
    <row r="46" customFormat="false" ht="22.5" hidden="false" customHeight="false" outlineLevel="0" collapsed="false">
      <c r="A46" s="612"/>
      <c r="B46" s="613" t="s">
        <v>654</v>
      </c>
      <c r="C46" s="613" t="s">
        <v>721</v>
      </c>
      <c r="D46" s="623" t="s">
        <v>722</v>
      </c>
      <c r="E46" s="616" t="s">
        <v>657</v>
      </c>
      <c r="F46" s="616" t="n">
        <f aca="false">TRUNC($H46*ROUND(I46,2),2)</f>
        <v>0.19</v>
      </c>
      <c r="G46" s="616" t="n">
        <f aca="false">TRUNC($H46*ROUND(J46,2),2)</f>
        <v>0.04</v>
      </c>
      <c r="H46" s="617" t="n">
        <v>0.0017</v>
      </c>
      <c r="I46" s="618" t="n">
        <v>115.15</v>
      </c>
      <c r="J46" s="618" t="n">
        <v>26.92</v>
      </c>
      <c r="K46" s="611" t="n">
        <f aca="false">COUNTA($A$2:$A46)-1</f>
        <v>-1</v>
      </c>
      <c r="L46" s="611" t="e">
        <f aca="false">MATCH(#NAME!CONCATENAR,[1]Banco!$A$1:$A$1048576,0)</f>
        <v>#VALUE!</v>
      </c>
      <c r="M46" s="619" t="n">
        <f aca="false">ROUND(I46*H46,2)</f>
        <v>0.2</v>
      </c>
      <c r="N46" s="620" t="n">
        <f aca="false">ROUND(J46*H46,2)</f>
        <v>0.05</v>
      </c>
      <c r="O46" s="621" t="n">
        <f aca="false">TRUNC(M46+N46,2)</f>
        <v>0.25</v>
      </c>
      <c r="P46" s="622" t="n">
        <f aca="false">ROUND(O46*1.1984,2)</f>
        <v>0.3</v>
      </c>
    </row>
    <row r="47" customFormat="false" ht="24.75" hidden="false" customHeight="true" outlineLevel="0" collapsed="false">
      <c r="A47" s="612"/>
      <c r="B47" s="613" t="s">
        <v>654</v>
      </c>
      <c r="C47" s="613" t="s">
        <v>723</v>
      </c>
      <c r="D47" s="623" t="s">
        <v>724</v>
      </c>
      <c r="E47" s="615" t="s">
        <v>660</v>
      </c>
      <c r="F47" s="616" t="n">
        <f aca="false">TRUNC($H47*ROUND(I47,2),2)</f>
        <v>0.07</v>
      </c>
      <c r="G47" s="616" t="n">
        <f aca="false">TRUNC($H47*ROUND(J47,2),2)</f>
        <v>0.1</v>
      </c>
      <c r="H47" s="617" t="n">
        <v>0.0038</v>
      </c>
      <c r="I47" s="618" t="n">
        <v>18.46</v>
      </c>
      <c r="J47" s="618" t="n">
        <v>26.92</v>
      </c>
      <c r="K47" s="611" t="n">
        <f aca="false">COUNTA($A$2:$A47)-1</f>
        <v>-1</v>
      </c>
      <c r="L47" s="611" t="e">
        <f aca="false">MATCH(#NAME!CONCATENAR,[1]Banco!$A$1:$A$1048576,0)</f>
        <v>#VALUE!</v>
      </c>
      <c r="M47" s="619" t="n">
        <f aca="false">ROUND(I47*H47,2)</f>
        <v>0.07</v>
      </c>
      <c r="N47" s="620" t="n">
        <f aca="false">TRUNC(J47*H47,2)</f>
        <v>0.1</v>
      </c>
      <c r="O47" s="621" t="n">
        <f aca="false">TRUNC(M47+N47,2)</f>
        <v>0.17</v>
      </c>
      <c r="P47" s="622" t="n">
        <f aca="false">ROUND(O47*1.1984,2)</f>
        <v>0.2</v>
      </c>
    </row>
    <row r="48" customFormat="false" ht="33.75" hidden="false" customHeight="false" outlineLevel="0" collapsed="false">
      <c r="A48" s="612"/>
      <c r="B48" s="613" t="s">
        <v>654</v>
      </c>
      <c r="C48" s="613" t="s">
        <v>725</v>
      </c>
      <c r="D48" s="623" t="s">
        <v>726</v>
      </c>
      <c r="E48" s="616" t="s">
        <v>660</v>
      </c>
      <c r="F48" s="616" t="n">
        <f aca="false">TRUNC($H48*ROUND(I48,2),2)</f>
        <v>0.17</v>
      </c>
      <c r="G48" s="616" t="n">
        <f aca="false">TRUNC($H48*ROUND(J48,2),2)</f>
        <v>0.1</v>
      </c>
      <c r="H48" s="617" t="n">
        <v>0.0051</v>
      </c>
      <c r="I48" s="618" t="n">
        <v>33.43</v>
      </c>
      <c r="J48" s="618" t="n">
        <v>21.13</v>
      </c>
      <c r="K48" s="611" t="n">
        <f aca="false">COUNTA($A$2:$A48)-1</f>
        <v>-1</v>
      </c>
      <c r="L48" s="611" t="e">
        <f aca="false">MATCH(#NAME!CONCATENAR,[1]Banco!$A$1:$A$1048576,0)</f>
        <v>#VALUE!</v>
      </c>
      <c r="M48" s="619" t="n">
        <f aca="false">ROUND(I48*H48,2)</f>
        <v>0.17</v>
      </c>
      <c r="N48" s="620" t="n">
        <f aca="false">TRUNC(J48*H48,2)</f>
        <v>0.1</v>
      </c>
      <c r="O48" s="621" t="n">
        <f aca="false">TRUNC(M48+N48,2)</f>
        <v>0.27</v>
      </c>
      <c r="P48" s="622" t="n">
        <f aca="false">ROUND(O48*1.1984,2)</f>
        <v>0.32</v>
      </c>
    </row>
    <row r="49" customFormat="false" ht="12.75" hidden="false" customHeight="false" outlineLevel="0" collapsed="false">
      <c r="A49" s="612"/>
      <c r="B49" s="613"/>
      <c r="C49" s="613"/>
      <c r="D49" s="623"/>
      <c r="E49" s="616" t="str">
        <f aca="true">IF(ISNUMBER($L49),OFFSET([1]Banco!$A$1,[1]Composições!$L46-1,COLUMN([1]Composições!E46)-1),"")</f>
        <v/>
      </c>
      <c r="F49" s="616" t="n">
        <f aca="false">TRUNC($H49*ROUND(I49,2),2)</f>
        <v>0</v>
      </c>
      <c r="G49" s="616" t="n">
        <f aca="false">TRUNC($H49*ROUND(J49,2),2)</f>
        <v>0</v>
      </c>
      <c r="H49" s="617"/>
      <c r="I49" s="618"/>
      <c r="J49" s="618"/>
      <c r="K49" s="611" t="n">
        <f aca="false">COUNTA($A$2:$A49)-1</f>
        <v>-1</v>
      </c>
      <c r="L49" s="611" t="e">
        <f aca="false">MATCH(#NAME!CONCATENAR,[1]Banco!$A$1:$A$1048576,0)</f>
        <v>#VALUE!</v>
      </c>
      <c r="M49" s="624" t="n">
        <f aca="false">SUM(M42:M48)</f>
        <v>0.61</v>
      </c>
      <c r="N49" s="625" t="n">
        <f aca="false">SUM(N42:N48)</f>
        <v>0.33</v>
      </c>
      <c r="O49" s="625" t="n">
        <f aca="false">(M49+N49)</f>
        <v>0.94</v>
      </c>
      <c r="P49" s="626" t="n">
        <f aca="false">ROUND(O49*1.1984,2)</f>
        <v>1.13</v>
      </c>
    </row>
    <row r="50" customFormat="false" ht="12.75" hidden="false" customHeight="false" outlineLevel="0" collapsed="false">
      <c r="A50" s="612"/>
      <c r="B50" s="613"/>
      <c r="C50" s="613"/>
      <c r="D50" s="623" t="str">
        <f aca="true">IF(ISNUMBER($L50),OFFSET([1]Banco!$A$1,[1]Composições!$L47-1,COLUMN([1]Composições!D47)-1),"")</f>
        <v/>
      </c>
      <c r="E50" s="616" t="str">
        <f aca="true">IF(ISNUMBER($L50),OFFSET([1]Banco!$A$1,[1]Composições!$L47-1,COLUMN([1]Composições!E47)-1),"")</f>
        <v/>
      </c>
      <c r="F50" s="616" t="n">
        <f aca="false">TRUNC($H50*ROUND(I50,2),2)</f>
        <v>0</v>
      </c>
      <c r="G50" s="616" t="n">
        <f aca="false">TRUNC($H50*ROUND(J50,2),2)</f>
        <v>0</v>
      </c>
      <c r="H50" s="627"/>
      <c r="I50" s="628"/>
      <c r="J50" s="628"/>
      <c r="K50" s="629" t="n">
        <f aca="false">COUNTA($A$2:$A50)-1</f>
        <v>-1</v>
      </c>
      <c r="L50" s="629" t="e">
        <f aca="false">MATCH(#NAME!CONCATENAR,[1]Banco!$A$1:$A$1048576,0)</f>
        <v>#VALUE!</v>
      </c>
      <c r="M50" s="616" t="str">
        <f aca="true">IF(OR(ISERROR($L50),$H50="",$H50=0),"",OFFSET(M$2,MATCH($K50,$K$2:$K50,0)-1,0))</f>
        <v/>
      </c>
      <c r="N50" s="630"/>
      <c r="O50" s="622"/>
      <c r="P50" s="631"/>
    </row>
    <row r="51" customFormat="false" ht="12.75" hidden="false" customHeight="false" outlineLevel="0" collapsed="false">
      <c r="A51" s="612"/>
      <c r="B51" s="638"/>
      <c r="C51" s="638"/>
      <c r="D51" s="639"/>
      <c r="E51" s="638"/>
      <c r="F51" s="640"/>
      <c r="G51" s="641"/>
      <c r="H51" s="641"/>
      <c r="I51" s="641"/>
      <c r="J51" s="641"/>
      <c r="K51" s="612"/>
      <c r="L51" s="612"/>
      <c r="M51" s="612"/>
    </row>
    <row r="52" customFormat="false" ht="12.75" hidden="false" customHeight="true" outlineLevel="0" collapsed="false">
      <c r="A52" s="612"/>
      <c r="B52" s="601" t="s">
        <v>639</v>
      </c>
      <c r="C52" s="601" t="s">
        <v>640</v>
      </c>
      <c r="D52" s="601" t="s">
        <v>46</v>
      </c>
      <c r="E52" s="601" t="s">
        <v>641</v>
      </c>
      <c r="F52" s="601"/>
      <c r="G52" s="601"/>
      <c r="H52" s="602" t="s">
        <v>642</v>
      </c>
      <c r="I52" s="603" t="s">
        <v>643</v>
      </c>
      <c r="J52" s="603" t="s">
        <v>644</v>
      </c>
      <c r="K52" s="604"/>
      <c r="L52" s="604"/>
      <c r="M52" s="603" t="s">
        <v>50</v>
      </c>
      <c r="N52" s="603" t="s">
        <v>645</v>
      </c>
      <c r="O52" s="602" t="s">
        <v>53</v>
      </c>
      <c r="P52" s="605" t="s">
        <v>646</v>
      </c>
    </row>
    <row r="53" customFormat="false" ht="12.75" hidden="false" customHeight="false" outlineLevel="0" collapsed="false">
      <c r="A53" s="612"/>
      <c r="B53" s="609" t="s">
        <v>647</v>
      </c>
      <c r="C53" s="609" t="s">
        <v>727</v>
      </c>
      <c r="D53" s="608" t="s">
        <v>728</v>
      </c>
      <c r="E53" s="609" t="s">
        <v>714</v>
      </c>
      <c r="F53" s="610" t="n">
        <f aca="true">IF($L53&gt;0,SUM(OFFSET(F53,1,0,$L53),0))</f>
        <v>8421.93</v>
      </c>
      <c r="G53" s="610" t="n">
        <f aca="true">IF($L53&gt;0,SUM(OFFSET(G53,1,0,$L53),0))</f>
        <v>273.76</v>
      </c>
      <c r="H53" s="602"/>
      <c r="I53" s="603"/>
      <c r="J53" s="603"/>
      <c r="K53" s="611" t="n">
        <f aca="false">COUNTA($A$2:$A53)-1</f>
        <v>-1</v>
      </c>
      <c r="L53" s="611" t="n">
        <f aca="false">IF(MAX(K:K)=K53,MATCH(9999999,$K:$K)+1,MATCH(K53+1,K:K,0))-ROW(L53)-2</f>
        <v>47</v>
      </c>
      <c r="M53" s="603"/>
      <c r="N53" s="603"/>
      <c r="O53" s="602"/>
      <c r="P53" s="605"/>
    </row>
    <row r="54" customFormat="false" ht="22.5" hidden="false" customHeight="false" outlineLevel="0" collapsed="false">
      <c r="A54" s="612"/>
      <c r="B54" s="613" t="s">
        <v>681</v>
      </c>
      <c r="C54" s="613" t="s">
        <v>729</v>
      </c>
      <c r="D54" s="614" t="s">
        <v>730</v>
      </c>
      <c r="E54" s="615" t="s">
        <v>686</v>
      </c>
      <c r="F54" s="616" t="n">
        <f aca="false">TRUNC($H54*ROUND(I54,2),2)</f>
        <v>1.91</v>
      </c>
      <c r="G54" s="616" t="n">
        <f aca="false">TRUNC($H54*ROUND(J54,2),2)</f>
        <v>0</v>
      </c>
      <c r="H54" s="617" t="n">
        <v>0.45</v>
      </c>
      <c r="I54" s="618" t="n">
        <v>4.26</v>
      </c>
      <c r="J54" s="618" t="n">
        <v>0</v>
      </c>
      <c r="K54" s="611" t="n">
        <f aca="false">COUNTA($A$2:$A54)-1</f>
        <v>-1</v>
      </c>
      <c r="L54" s="611" t="e">
        <f aca="false">MATCH(#NAME!CONCATENAR,[1]Banco!$A$1:$A$1048576,0)</f>
        <v>#VALUE!</v>
      </c>
      <c r="M54" s="620" t="n">
        <f aca="false">TRUNC(I54*H54,2)</f>
        <v>1.91</v>
      </c>
      <c r="N54" s="620" t="n">
        <f aca="false">TRUNC(J54*H54,2)</f>
        <v>0</v>
      </c>
      <c r="O54" s="625" t="n">
        <f aca="false">SUM(M54:N54)</f>
        <v>1.91</v>
      </c>
      <c r="P54" s="626" t="n">
        <f aca="false">ROUND(O54*1.15,2)</f>
        <v>2.2</v>
      </c>
    </row>
    <row r="55" customFormat="false" ht="12.75" hidden="false" customHeight="false" outlineLevel="0" collapsed="false">
      <c r="A55" s="612"/>
      <c r="B55" s="641"/>
      <c r="C55" s="642"/>
      <c r="D55" s="643"/>
      <c r="E55" s="641"/>
      <c r="F55" s="641"/>
      <c r="G55" s="641"/>
      <c r="H55" s="641"/>
      <c r="I55" s="641"/>
      <c r="J55" s="641"/>
      <c r="K55" s="612"/>
      <c r="L55" s="612"/>
      <c r="M55" s="612"/>
    </row>
    <row r="56" customFormat="false" ht="12.75" hidden="false" customHeight="true" outlineLevel="0" collapsed="false">
      <c r="B56" s="601" t="s">
        <v>639</v>
      </c>
      <c r="C56" s="601" t="s">
        <v>640</v>
      </c>
      <c r="D56" s="601" t="s">
        <v>46</v>
      </c>
      <c r="E56" s="601" t="s">
        <v>641</v>
      </c>
      <c r="F56" s="601"/>
      <c r="G56" s="601"/>
      <c r="H56" s="602" t="s">
        <v>642</v>
      </c>
      <c r="I56" s="603" t="s">
        <v>643</v>
      </c>
      <c r="J56" s="603" t="s">
        <v>644</v>
      </c>
      <c r="K56" s="604"/>
      <c r="L56" s="604"/>
      <c r="M56" s="603" t="s">
        <v>50</v>
      </c>
      <c r="N56" s="603" t="s">
        <v>645</v>
      </c>
      <c r="O56" s="602" t="s">
        <v>53</v>
      </c>
      <c r="P56" s="605" t="s">
        <v>646</v>
      </c>
    </row>
    <row r="57" customFormat="false" ht="12.75" hidden="false" customHeight="false" outlineLevel="0" collapsed="false">
      <c r="A57" s="606"/>
      <c r="B57" s="607" t="s">
        <v>647</v>
      </c>
      <c r="C57" s="607" t="s">
        <v>731</v>
      </c>
      <c r="D57" s="608" t="s">
        <v>732</v>
      </c>
      <c r="E57" s="609" t="s">
        <v>650</v>
      </c>
      <c r="F57" s="610" t="n">
        <f aca="true">IF($L57&gt;0,SUM(OFFSET(F57,1,0,$L57),0))</f>
        <v>4210.01</v>
      </c>
      <c r="G57" s="610" t="n">
        <f aca="true">IF($L57&gt;0,SUM(OFFSET(G57,1,0,$L57),0))</f>
        <v>136.88</v>
      </c>
      <c r="H57" s="602"/>
      <c r="I57" s="603"/>
      <c r="J57" s="603"/>
      <c r="K57" s="611" t="n">
        <f aca="false">COUNTA($A$2:$A57)-1</f>
        <v>-1</v>
      </c>
      <c r="L57" s="611" t="n">
        <f aca="false">IF(MAX(K:K)=K57,MATCH(9999999,$K:$K)+1,MATCH(K57+1,K:K,0))-ROW(L57)-2</f>
        <v>43</v>
      </c>
      <c r="M57" s="603"/>
      <c r="N57" s="603"/>
      <c r="O57" s="602"/>
      <c r="P57" s="605"/>
    </row>
    <row r="58" customFormat="false" ht="22.5" hidden="false" customHeight="false" outlineLevel="0" collapsed="false">
      <c r="A58" s="612"/>
      <c r="B58" s="613" t="s">
        <v>654</v>
      </c>
      <c r="C58" s="613" t="s">
        <v>733</v>
      </c>
      <c r="D58" s="614" t="s">
        <v>734</v>
      </c>
      <c r="E58" s="615" t="s">
        <v>657</v>
      </c>
      <c r="F58" s="616" t="n">
        <f aca="false">TRUNC($H58*ROUND(I58,2),2)</f>
        <v>7.95</v>
      </c>
      <c r="G58" s="616" t="n">
        <f aca="false">TRUNC($H58*ROUND(J58,2),2)</f>
        <v>0.97</v>
      </c>
      <c r="H58" s="617" t="n">
        <v>0.0331</v>
      </c>
      <c r="I58" s="618" t="n">
        <v>240.32</v>
      </c>
      <c r="J58" s="618" t="n">
        <v>29.33</v>
      </c>
      <c r="K58" s="611" t="n">
        <f aca="false">COUNTA($A$2:$A58)-1</f>
        <v>-1</v>
      </c>
      <c r="L58" s="611" t="e">
        <f aca="false">MATCH(#NAME!CONCATENAR,[1]Banco!$A$1:$A$1048576,0)</f>
        <v>#VALUE!</v>
      </c>
      <c r="M58" s="619" t="n">
        <f aca="false">TRUNC(I58*H58,2)</f>
        <v>7.95</v>
      </c>
      <c r="N58" s="620" t="n">
        <f aca="false">ROUND(J58*H58,2)</f>
        <v>0.97</v>
      </c>
      <c r="O58" s="621" t="n">
        <f aca="false">TRUNC(M58+N58,2)</f>
        <v>8.92</v>
      </c>
      <c r="P58" s="622" t="n">
        <f aca="false">ROUND(O58*1.1984,2)</f>
        <v>10.69</v>
      </c>
    </row>
    <row r="59" customFormat="false" ht="22.5" hidden="false" customHeight="false" outlineLevel="0" collapsed="false">
      <c r="A59" s="612"/>
      <c r="B59" s="613" t="s">
        <v>654</v>
      </c>
      <c r="C59" s="613" t="s">
        <v>735</v>
      </c>
      <c r="D59" s="623" t="s">
        <v>736</v>
      </c>
      <c r="E59" s="615" t="s">
        <v>660</v>
      </c>
      <c r="F59" s="616" t="n">
        <f aca="false">TRUNC($H59*ROUND(I59,2),2)</f>
        <v>4.1</v>
      </c>
      <c r="G59" s="616" t="n">
        <f aca="false">TRUNC($H59*ROUND(J59,2),2)</f>
        <v>1.98</v>
      </c>
      <c r="H59" s="617" t="n">
        <v>0.0678</v>
      </c>
      <c r="I59" s="618" t="n">
        <v>60.49</v>
      </c>
      <c r="J59" s="618" t="n">
        <v>29.33</v>
      </c>
      <c r="K59" s="611" t="n">
        <f aca="false">COUNTA($A$2:$A59)-1</f>
        <v>-1</v>
      </c>
      <c r="L59" s="611" t="e">
        <f aca="false">MATCH(#NAME!CONCATENAR,[1]Banco!$A$1:$A$1048576,0)</f>
        <v>#VALUE!</v>
      </c>
      <c r="M59" s="619" t="n">
        <f aca="false">TRUNC(I59*H59,2)</f>
        <v>4.1</v>
      </c>
      <c r="N59" s="620" t="n">
        <f aca="false">ROUND(J59*H59,2)</f>
        <v>1.99</v>
      </c>
      <c r="O59" s="621" t="n">
        <f aca="false">TRUNC(M59+N59,2)</f>
        <v>6.09</v>
      </c>
      <c r="P59" s="622" t="n">
        <f aca="false">ROUND(O59*1.1984,2)</f>
        <v>7.3</v>
      </c>
    </row>
    <row r="60" customFormat="false" ht="22.5" hidden="false" customHeight="false" outlineLevel="0" collapsed="false">
      <c r="A60" s="612"/>
      <c r="B60" s="613" t="s">
        <v>647</v>
      </c>
      <c r="C60" s="613" t="s">
        <v>737</v>
      </c>
      <c r="D60" s="623" t="s">
        <v>738</v>
      </c>
      <c r="E60" s="616" t="s">
        <v>653</v>
      </c>
      <c r="F60" s="616" t="n">
        <f aca="false">TRUNC($H60*ROUND(I60,2),2)</f>
        <v>445.02</v>
      </c>
      <c r="G60" s="616" t="n">
        <f aca="false">TRUNC($H60*ROUND(J60,2),2)</f>
        <v>10.73</v>
      </c>
      <c r="H60" s="617" t="n">
        <v>2.5548</v>
      </c>
      <c r="I60" s="618" t="n">
        <v>174.19</v>
      </c>
      <c r="J60" s="618" t="n">
        <v>4.2</v>
      </c>
      <c r="K60" s="611" t="n">
        <f aca="false">COUNTA($A$2:$A60)-1</f>
        <v>-1</v>
      </c>
      <c r="L60" s="611" t="e">
        <f aca="false">MATCH(#NAME!CONCATENAR,[1]Banco!$A$1:$A$1048576,0)</f>
        <v>#VALUE!</v>
      </c>
      <c r="M60" s="619" t="n">
        <f aca="false">TRUNC(I60*H60,2)</f>
        <v>445.02</v>
      </c>
      <c r="N60" s="620" t="n">
        <f aca="false">ROUND(J60*H60,2)</f>
        <v>10.73</v>
      </c>
      <c r="O60" s="621" t="n">
        <f aca="false">TRUNC(M60+N60,2)</f>
        <v>455.75</v>
      </c>
      <c r="P60" s="622" t="n">
        <f aca="false">ROUND(O60*1.1984,2)</f>
        <v>546.17</v>
      </c>
    </row>
    <row r="61" customFormat="false" ht="12.75" hidden="false" customHeight="false" outlineLevel="0" collapsed="false">
      <c r="A61" s="612"/>
      <c r="B61" s="613" t="s">
        <v>654</v>
      </c>
      <c r="C61" s="613" t="s">
        <v>661</v>
      </c>
      <c r="D61" s="623" t="s">
        <v>662</v>
      </c>
      <c r="E61" s="616" t="s">
        <v>663</v>
      </c>
      <c r="F61" s="616" t="n">
        <f aca="false">TRUNC($H61*ROUND(I61,2),2)</f>
        <v>3.09</v>
      </c>
      <c r="G61" s="616" t="n">
        <f aca="false">TRUNC($H61*ROUND(J61,2),2)</f>
        <v>13.43</v>
      </c>
      <c r="H61" s="617" t="n">
        <v>0.8072</v>
      </c>
      <c r="I61" s="618" t="n">
        <v>3.84</v>
      </c>
      <c r="J61" s="618" t="n">
        <v>16.64</v>
      </c>
      <c r="K61" s="611" t="n">
        <f aca="false">COUNTA($A$2:$A61)-1</f>
        <v>-1</v>
      </c>
      <c r="L61" s="611" t="e">
        <f aca="false">MATCH(#NAME!CONCATENAR,[1]Banco!$A$1:$A$1048576,0)</f>
        <v>#VALUE!</v>
      </c>
      <c r="M61" s="619" t="n">
        <f aca="false">TRUNC(I61*H61,2)</f>
        <v>3.09</v>
      </c>
      <c r="N61" s="620" t="n">
        <f aca="false">ROUND(J61*H61,2)</f>
        <v>13.43</v>
      </c>
      <c r="O61" s="621" t="n">
        <f aca="false">TRUNC(M61+N61,2)</f>
        <v>16.52</v>
      </c>
      <c r="P61" s="622" t="n">
        <f aca="false">ROUND(O61*1.1984,2)</f>
        <v>19.8</v>
      </c>
    </row>
    <row r="62" customFormat="false" ht="33.75" hidden="false" customHeight="false" outlineLevel="0" collapsed="false">
      <c r="A62" s="612"/>
      <c r="B62" s="613" t="s">
        <v>654</v>
      </c>
      <c r="C62" s="613" t="s">
        <v>664</v>
      </c>
      <c r="D62" s="623" t="s">
        <v>665</v>
      </c>
      <c r="E62" s="616" t="s">
        <v>657</v>
      </c>
      <c r="F62" s="616" t="n">
        <f aca="false">TRUNC($H62*ROUND(I62,2),2)</f>
        <v>8.32</v>
      </c>
      <c r="G62" s="616" t="n">
        <f aca="false">TRUNC($H62*ROUND(J62,2),2)</f>
        <v>0.65</v>
      </c>
      <c r="H62" s="617" t="n">
        <v>0.0331</v>
      </c>
      <c r="I62" s="618" t="n">
        <v>251.48</v>
      </c>
      <c r="J62" s="618" t="n">
        <v>19.93</v>
      </c>
      <c r="K62" s="611" t="n">
        <f aca="false">COUNTA($A$2:$A62)-1</f>
        <v>-1</v>
      </c>
      <c r="L62" s="611" t="e">
        <f aca="false">MATCH(#NAME!CONCATENAR,[1]Banco!$A$1:$A$1048576,0)</f>
        <v>#VALUE!</v>
      </c>
      <c r="M62" s="619" t="n">
        <f aca="false">TRUNC(I62*H62,2)</f>
        <v>8.32</v>
      </c>
      <c r="N62" s="620" t="n">
        <f aca="false">ROUND(J62*H62,2)</f>
        <v>0.66</v>
      </c>
      <c r="O62" s="621" t="n">
        <f aca="false">TRUNC(M62+N62,2)</f>
        <v>8.98</v>
      </c>
      <c r="P62" s="622" t="n">
        <f aca="false">ROUND(O62*1.1984,2)</f>
        <v>10.76</v>
      </c>
    </row>
    <row r="63" customFormat="false" ht="24.75" hidden="false" customHeight="true" outlineLevel="0" collapsed="false">
      <c r="A63" s="612"/>
      <c r="B63" s="613" t="s">
        <v>654</v>
      </c>
      <c r="C63" s="613" t="s">
        <v>666</v>
      </c>
      <c r="D63" s="623" t="s">
        <v>667</v>
      </c>
      <c r="E63" s="615" t="s">
        <v>657</v>
      </c>
      <c r="F63" s="616" t="n">
        <f aca="false">TRUNC($H63*ROUND(I63,2),2)</f>
        <v>11.98</v>
      </c>
      <c r="G63" s="616" t="n">
        <f aca="false">TRUNC($H63*ROUND(J63,2),2)</f>
        <v>1.05</v>
      </c>
      <c r="H63" s="617" t="n">
        <v>0.0575</v>
      </c>
      <c r="I63" s="618" t="n">
        <v>208.45</v>
      </c>
      <c r="J63" s="618" t="n">
        <v>18.36</v>
      </c>
      <c r="K63" s="611" t="n">
        <f aca="false">COUNTA($A$2:$A63)-1</f>
        <v>-1</v>
      </c>
      <c r="L63" s="611" t="e">
        <f aca="false">MATCH(#NAME!CONCATENAR,[1]Banco!$A$1:$A$1048576,0)</f>
        <v>#VALUE!</v>
      </c>
      <c r="M63" s="619" t="n">
        <f aca="false">TRUNC(I63*H63,2)</f>
        <v>11.98</v>
      </c>
      <c r="N63" s="620" t="n">
        <f aca="false">ROUND(J63*H63,2)</f>
        <v>1.06</v>
      </c>
      <c r="O63" s="621" t="n">
        <f aca="false">TRUNC(M63+N63,2)</f>
        <v>13.04</v>
      </c>
      <c r="P63" s="622" t="n">
        <f aca="false">ROUND(O63*1.1984,2)</f>
        <v>15.63</v>
      </c>
    </row>
    <row r="64" customFormat="false" ht="26.25" hidden="false" customHeight="true" outlineLevel="0" collapsed="false">
      <c r="A64" s="612"/>
      <c r="B64" s="613" t="s">
        <v>654</v>
      </c>
      <c r="C64" s="613" t="s">
        <v>668</v>
      </c>
      <c r="D64" s="623" t="s">
        <v>669</v>
      </c>
      <c r="E64" s="616" t="s">
        <v>660</v>
      </c>
      <c r="F64" s="616" t="n">
        <f aca="false">TRUNC($H64*ROUND(I64,2),2)</f>
        <v>2.13</v>
      </c>
      <c r="G64" s="616" t="n">
        <f aca="false">TRUNC($H64*ROUND(J64,2),2)</f>
        <v>0.79</v>
      </c>
      <c r="H64" s="617" t="n">
        <v>0.0434</v>
      </c>
      <c r="I64" s="618" t="n">
        <v>49.15</v>
      </c>
      <c r="J64" s="618" t="n">
        <v>18.36</v>
      </c>
      <c r="K64" s="611" t="n">
        <f aca="false">COUNTA($A$2:$A64)-1</f>
        <v>-1</v>
      </c>
      <c r="L64" s="611" t="e">
        <f aca="false">MATCH(#NAME!CONCATENAR,[1]Banco!$A$1:$A$1048576,0)</f>
        <v>#VALUE!</v>
      </c>
      <c r="M64" s="619" t="n">
        <f aca="false">TRUNC(I64*H64,2)</f>
        <v>2.13</v>
      </c>
      <c r="N64" s="620" t="n">
        <f aca="false">ROUND(J64*H64,2)</f>
        <v>0.8</v>
      </c>
      <c r="O64" s="621" t="n">
        <f aca="false">TRUNC(M64+N64,2)</f>
        <v>2.93</v>
      </c>
      <c r="P64" s="622" t="n">
        <f aca="false">ROUND(O64*1.1984,2)</f>
        <v>3.51</v>
      </c>
    </row>
    <row r="65" customFormat="false" ht="22.5" hidden="false" customHeight="false" outlineLevel="0" collapsed="false">
      <c r="A65" s="612"/>
      <c r="B65" s="613" t="s">
        <v>654</v>
      </c>
      <c r="C65" s="613" t="s">
        <v>670</v>
      </c>
      <c r="D65" s="623" t="s">
        <v>671</v>
      </c>
      <c r="E65" s="616" t="s">
        <v>660</v>
      </c>
      <c r="F65" s="616" t="n">
        <f aca="false">TRUNC($H65*ROUND(I65,2),2)</f>
        <v>1.59</v>
      </c>
      <c r="G65" s="616" t="n">
        <f aca="false">TRUNC($H65*ROUND(J65,2),2)</f>
        <v>1.79</v>
      </c>
      <c r="H65" s="617" t="n">
        <v>0.0668</v>
      </c>
      <c r="I65" s="618" t="n">
        <v>23.92</v>
      </c>
      <c r="J65" s="618" t="n">
        <v>26.92</v>
      </c>
      <c r="K65" s="611" t="n">
        <f aca="false">COUNTA($A$2:$A65)-1</f>
        <v>-1</v>
      </c>
      <c r="L65" s="611" t="e">
        <f aca="false">MATCH(#NAME!CONCATENAR,[1]Banco!$A$1:$A$1048576,0)</f>
        <v>#VALUE!</v>
      </c>
      <c r="M65" s="619" t="n">
        <f aca="false">TRUNC(I65*H65,2)</f>
        <v>1.59</v>
      </c>
      <c r="N65" s="620" t="n">
        <f aca="false">ROUND(J65*H65,2)</f>
        <v>1.8</v>
      </c>
      <c r="O65" s="621" t="n">
        <f aca="false">TRUNC(M65+N65,2)</f>
        <v>3.39</v>
      </c>
      <c r="P65" s="622" t="n">
        <f aca="false">ROUND(O65*1.1984,2)</f>
        <v>4.06</v>
      </c>
    </row>
    <row r="66" customFormat="false" ht="22.5" hidden="false" customHeight="false" outlineLevel="0" collapsed="false">
      <c r="A66" s="612"/>
      <c r="B66" s="613" t="s">
        <v>654</v>
      </c>
      <c r="C66" s="613" t="s">
        <v>672</v>
      </c>
      <c r="D66" s="623" t="s">
        <v>673</v>
      </c>
      <c r="E66" s="616" t="s">
        <v>657</v>
      </c>
      <c r="F66" s="616" t="n">
        <f aca="false">TRUNC($H66*ROUND(I66,2),2)</f>
        <v>4.29</v>
      </c>
      <c r="G66" s="616" t="n">
        <f aca="false">TRUNC($H66*ROUND(J66,2),2)</f>
        <v>0.91</v>
      </c>
      <c r="H66" s="617" t="n">
        <v>0.0341</v>
      </c>
      <c r="I66" s="618" t="n">
        <v>125.86</v>
      </c>
      <c r="J66" s="618" t="n">
        <v>26.92</v>
      </c>
      <c r="K66" s="611" t="n">
        <f aca="false">COUNTA($A$2:$A66)-1</f>
        <v>-1</v>
      </c>
      <c r="L66" s="611" t="e">
        <f aca="false">MATCH(#NAME!CONCATENAR,[1]Banco!$A$1:$A$1048576,0)</f>
        <v>#VALUE!</v>
      </c>
      <c r="M66" s="619" t="n">
        <f aca="false">TRUNC(I66*H66,2)</f>
        <v>4.29</v>
      </c>
      <c r="N66" s="620" t="n">
        <f aca="false">TRUNC(J66*H66,2)</f>
        <v>0.91</v>
      </c>
      <c r="O66" s="621" t="n">
        <f aca="false">TRUNC(M66+N66,2)</f>
        <v>5.2</v>
      </c>
      <c r="P66" s="622" t="n">
        <f aca="false">ROUND(O66*1.1984,2)</f>
        <v>6.23</v>
      </c>
    </row>
    <row r="67" customFormat="false" ht="22.5" hidden="false" customHeight="false" outlineLevel="0" collapsed="false">
      <c r="A67" s="612"/>
      <c r="B67" s="613" t="s">
        <v>654</v>
      </c>
      <c r="C67" s="613" t="s">
        <v>674</v>
      </c>
      <c r="D67" s="623" t="s">
        <v>675</v>
      </c>
      <c r="E67" s="616" t="s">
        <v>657</v>
      </c>
      <c r="F67" s="616" t="n">
        <f aca="false">TRUNC($H67*ROUND(I67,2),2)</f>
        <v>5.6</v>
      </c>
      <c r="G67" s="616" t="n">
        <f aca="false">TRUNC($H67*ROUND(J67,2),2)</f>
        <v>0.54</v>
      </c>
      <c r="H67" s="617" t="n">
        <v>0.0299</v>
      </c>
      <c r="I67" s="618" t="n">
        <v>187.62</v>
      </c>
      <c r="J67" s="618" t="n">
        <v>18.36</v>
      </c>
      <c r="K67" s="611" t="n">
        <f aca="false">COUNTA($A$2:$A67)-1</f>
        <v>-1</v>
      </c>
      <c r="L67" s="611" t="e">
        <f aca="false">MATCH(#NAME!CONCATENAR,[1]Banco!$A$1:$A$1048576,0)</f>
        <v>#VALUE!</v>
      </c>
      <c r="M67" s="619" t="n">
        <f aca="false">TRUNC(I67*H67,2)</f>
        <v>5.6</v>
      </c>
      <c r="N67" s="620" t="n">
        <f aca="false">TRUNC(J67*H67,2)</f>
        <v>0.54</v>
      </c>
      <c r="O67" s="621" t="n">
        <f aca="false">TRUNC(M67+N67,2)</f>
        <v>6.14</v>
      </c>
      <c r="P67" s="622" t="n">
        <f aca="false">ROUND(O67*1.1984,2)</f>
        <v>7.36</v>
      </c>
    </row>
    <row r="68" customFormat="false" ht="22.5" hidden="false" customHeight="false" outlineLevel="0" collapsed="false">
      <c r="A68" s="612"/>
      <c r="B68" s="613" t="s">
        <v>654</v>
      </c>
      <c r="C68" s="613" t="s">
        <v>676</v>
      </c>
      <c r="D68" s="623" t="s">
        <v>677</v>
      </c>
      <c r="E68" s="616" t="s">
        <v>660</v>
      </c>
      <c r="F68" s="616" t="n">
        <f aca="false">TRUNC($H68*ROUND(I68,2),2)</f>
        <v>3.84</v>
      </c>
      <c r="G68" s="616" t="n">
        <f aca="false">TRUNC($H68*ROUND(J68,2),2)</f>
        <v>1.3</v>
      </c>
      <c r="H68" s="617" t="n">
        <v>0.071</v>
      </c>
      <c r="I68" s="618" t="n">
        <v>54.09</v>
      </c>
      <c r="J68" s="618" t="n">
        <v>18.36</v>
      </c>
      <c r="K68" s="611" t="n">
        <f aca="false">COUNTA($A$2:$A68)-1</f>
        <v>-1</v>
      </c>
      <c r="L68" s="611" t="e">
        <f aca="false">MATCH(#NAME!CONCATENAR,[1]Banco!$A$1:$A$1048576,0)</f>
        <v>#VALUE!</v>
      </c>
      <c r="M68" s="619" t="n">
        <f aca="false">TRUNC(I68*H68,2)</f>
        <v>3.84</v>
      </c>
      <c r="N68" s="620" t="n">
        <f aca="false">TRUNC(J68*H68,2)</f>
        <v>1.3</v>
      </c>
      <c r="O68" s="621" t="n">
        <f aca="false">TRUNC(M68+N68,2)</f>
        <v>5.14</v>
      </c>
      <c r="P68" s="622" t="n">
        <f aca="false">ROUND(O68*1.1984,2)</f>
        <v>6.16</v>
      </c>
    </row>
    <row r="69" customFormat="false" ht="12.75" hidden="false" customHeight="false" outlineLevel="0" collapsed="false">
      <c r="A69" s="612"/>
      <c r="B69" s="613"/>
      <c r="C69" s="613"/>
      <c r="D69" s="623"/>
      <c r="E69" s="616" t="str">
        <f aca="true">IF(ISNUMBER($L69),OFFSET([1]Banco!$A$1,[1]Composições!$L62-1,COLUMN([1]Composições!E62)-1),"")</f>
        <v/>
      </c>
      <c r="F69" s="616" t="n">
        <f aca="false">TRUNC($H69*ROUND(I69,2),2)</f>
        <v>0</v>
      </c>
      <c r="G69" s="616" t="n">
        <f aca="false">TRUNC($H69*ROUND(J69,2),2)</f>
        <v>0</v>
      </c>
      <c r="H69" s="617"/>
      <c r="I69" s="618"/>
      <c r="J69" s="618"/>
      <c r="K69" s="611" t="n">
        <f aca="false">COUNTA($A$2:$A69)-1</f>
        <v>-1</v>
      </c>
      <c r="L69" s="611" t="e">
        <f aca="false">MATCH(#NAME!CONCATENAR,[1]Banco!$A$1:$A$1048576,0)</f>
        <v>#VALUE!</v>
      </c>
      <c r="M69" s="624" t="n">
        <f aca="false">SUM(M58:M68)</f>
        <v>497.91</v>
      </c>
      <c r="N69" s="625" t="n">
        <f aca="false">SUM(N58:N68)</f>
        <v>34.19</v>
      </c>
      <c r="O69" s="625" t="n">
        <f aca="false">(M69+N69)</f>
        <v>532.1</v>
      </c>
      <c r="P69" s="626" t="n">
        <f aca="false">ROUND(O69*1.1984,2)</f>
        <v>637.67</v>
      </c>
    </row>
    <row r="70" customFormat="false" ht="12.75" hidden="false" customHeight="false" outlineLevel="0" collapsed="false">
      <c r="A70" s="612"/>
      <c r="B70" s="613"/>
      <c r="C70" s="613"/>
      <c r="D70" s="623" t="str">
        <f aca="true">IF(ISNUMBER($L70),OFFSET([1]Banco!$A$1,[1]Composições!$L63-1,COLUMN([1]Composições!D63)-1),"")</f>
        <v/>
      </c>
      <c r="E70" s="616" t="str">
        <f aca="true">IF(ISNUMBER($L70),OFFSET([1]Banco!$A$1,[1]Composições!$L63-1,COLUMN([1]Composições!E63)-1),"")</f>
        <v/>
      </c>
      <c r="F70" s="616" t="n">
        <f aca="false">TRUNC($H70*ROUND(I70,2),2)</f>
        <v>0</v>
      </c>
      <c r="G70" s="616" t="n">
        <f aca="false">TRUNC($H70*ROUND(J70,2),2)</f>
        <v>0</v>
      </c>
      <c r="H70" s="627"/>
      <c r="I70" s="628"/>
      <c r="J70" s="628"/>
      <c r="K70" s="629" t="n">
        <f aca="false">COUNTA($A$2:$A70)-1</f>
        <v>-1</v>
      </c>
      <c r="L70" s="629" t="e">
        <f aca="false">MATCH(#NAME!CONCATENAR,[1]Banco!$A$1:$A$1048576,0)</f>
        <v>#VALUE!</v>
      </c>
      <c r="M70" s="616" t="str">
        <f aca="true">IF(OR(ISERROR($L70),$H70="",$H70=0),"",OFFSET(M$2,MATCH($K70,$K$2:$K70,0)-1,0))</f>
        <v/>
      </c>
      <c r="N70" s="630"/>
      <c r="O70" s="622"/>
      <c r="P70" s="631"/>
    </row>
    <row r="71" customFormat="false" ht="12.75" hidden="false" customHeight="false" outlineLevel="0" collapsed="false">
      <c r="A71" s="612"/>
      <c r="B71" s="641"/>
      <c r="C71" s="642"/>
      <c r="D71" s="643"/>
      <c r="E71" s="641"/>
      <c r="F71" s="641"/>
      <c r="G71" s="641"/>
      <c r="H71" s="641"/>
      <c r="I71" s="641"/>
      <c r="J71" s="641"/>
      <c r="K71" s="612"/>
      <c r="L71" s="612"/>
      <c r="M71" s="612"/>
    </row>
    <row r="72" customFormat="false" ht="12.75" hidden="false" customHeight="true" outlineLevel="0" collapsed="false">
      <c r="B72" s="601" t="s">
        <v>639</v>
      </c>
      <c r="C72" s="601" t="s">
        <v>640</v>
      </c>
      <c r="D72" s="601" t="s">
        <v>46</v>
      </c>
      <c r="E72" s="601" t="s">
        <v>641</v>
      </c>
      <c r="F72" s="601"/>
      <c r="G72" s="601"/>
      <c r="H72" s="602" t="s">
        <v>642</v>
      </c>
      <c r="I72" s="603" t="s">
        <v>643</v>
      </c>
      <c r="J72" s="603" t="s">
        <v>644</v>
      </c>
      <c r="K72" s="604"/>
      <c r="L72" s="604"/>
      <c r="M72" s="603" t="s">
        <v>50</v>
      </c>
      <c r="N72" s="603" t="s">
        <v>645</v>
      </c>
      <c r="O72" s="602" t="s">
        <v>53</v>
      </c>
      <c r="P72" s="605" t="s">
        <v>646</v>
      </c>
    </row>
    <row r="73" customFormat="false" ht="25.5" hidden="false" customHeight="true" outlineLevel="0" collapsed="false">
      <c r="A73" s="606"/>
      <c r="B73" s="607" t="s">
        <v>647</v>
      </c>
      <c r="C73" s="607" t="s">
        <v>737</v>
      </c>
      <c r="D73" s="608" t="s">
        <v>652</v>
      </c>
      <c r="E73" s="609" t="s">
        <v>653</v>
      </c>
      <c r="F73" s="610" t="n">
        <f aca="true">IF($L73&gt;0,SUM(OFFSET(F73,1,0,$L73),0))</f>
        <v>1856.05</v>
      </c>
      <c r="G73" s="610" t="n">
        <f aca="true">IF($L73&gt;0,SUM(OFFSET(G73,1,0,$L73),0))</f>
        <v>51.37</v>
      </c>
      <c r="H73" s="602"/>
      <c r="I73" s="603"/>
      <c r="J73" s="603"/>
      <c r="K73" s="611" t="n">
        <f aca="false">COUNTA($A$2:$A73)-1</f>
        <v>-1</v>
      </c>
      <c r="L73" s="611" t="n">
        <f aca="false">IF(MAX(K:K)=K73,MATCH(9999999,$K:$K)+1,MATCH(K73+1,K:K,0))-ROW(L73)-2</f>
        <v>27</v>
      </c>
      <c r="M73" s="603"/>
      <c r="N73" s="603"/>
      <c r="O73" s="602"/>
      <c r="P73" s="605"/>
    </row>
    <row r="74" customFormat="false" ht="12.75" hidden="false" customHeight="false" outlineLevel="0" collapsed="false">
      <c r="A74" s="612"/>
      <c r="B74" s="613" t="s">
        <v>681</v>
      </c>
      <c r="C74" s="613" t="s">
        <v>682</v>
      </c>
      <c r="D74" s="614" t="s">
        <v>683</v>
      </c>
      <c r="E74" s="615" t="s">
        <v>650</v>
      </c>
      <c r="F74" s="616" t="n">
        <f aca="false">TRUNC($H74*ROUND(I74,2),2)</f>
        <v>20.33</v>
      </c>
      <c r="G74" s="616" t="n">
        <f aca="false">TRUNC($H74*ROUND(J74,2),2)</f>
        <v>0</v>
      </c>
      <c r="H74" s="617" t="n">
        <v>0.2421</v>
      </c>
      <c r="I74" s="618" t="n">
        <v>84</v>
      </c>
      <c r="J74" s="618" t="n">
        <v>0</v>
      </c>
      <c r="K74" s="611" t="n">
        <f aca="false">COUNTA($A$2:$A74)-1</f>
        <v>-1</v>
      </c>
      <c r="L74" s="611" t="e">
        <f aca="false">MATCH(#NAME!CONCATENAR,[1]Banco!$A$1:$A$1048576,0)</f>
        <v>#VALUE!</v>
      </c>
      <c r="M74" s="619" t="n">
        <f aca="false">TRUNC(I74*H74,2)</f>
        <v>20.33</v>
      </c>
      <c r="N74" s="620" t="n">
        <f aca="false">ROUND(J74*H74,2)</f>
        <v>0</v>
      </c>
      <c r="O74" s="621" t="n">
        <f aca="false">TRUNC(M74+N74,2)</f>
        <v>20.33</v>
      </c>
      <c r="P74" s="622" t="n">
        <f aca="false">ROUND(O74*1.1984,2)</f>
        <v>24.36</v>
      </c>
    </row>
    <row r="75" customFormat="false" ht="12.75" hidden="false" customHeight="false" outlineLevel="0" collapsed="false">
      <c r="A75" s="612"/>
      <c r="B75" s="613" t="s">
        <v>681</v>
      </c>
      <c r="C75" s="613" t="s">
        <v>684</v>
      </c>
      <c r="D75" s="623" t="s">
        <v>685</v>
      </c>
      <c r="E75" s="615" t="s">
        <v>686</v>
      </c>
      <c r="F75" s="616" t="n">
        <f aca="false">TRUNC($H75*ROUND(I75,2),2)</f>
        <v>38.91</v>
      </c>
      <c r="G75" s="616" t="n">
        <f aca="false">TRUNC($H75*ROUND(J75,2),2)</f>
        <v>0</v>
      </c>
      <c r="H75" s="617" t="n">
        <v>51.88</v>
      </c>
      <c r="I75" s="618" t="n">
        <v>0.75</v>
      </c>
      <c r="J75" s="618" t="n">
        <v>0</v>
      </c>
      <c r="K75" s="611" t="n">
        <f aca="false">COUNTA($A$2:$A75)-1</f>
        <v>-1</v>
      </c>
      <c r="L75" s="611" t="e">
        <f aca="false">MATCH(#NAME!CONCATENAR,[1]Banco!$A$1:$A$1048576,0)</f>
        <v>#VALUE!</v>
      </c>
      <c r="M75" s="619" t="n">
        <f aca="false">TRUNC(I75*H75,2)</f>
        <v>38.91</v>
      </c>
      <c r="N75" s="620" t="n">
        <f aca="false">ROUND(J75*H75,2)</f>
        <v>0</v>
      </c>
      <c r="O75" s="621" t="n">
        <f aca="false">TRUNC(M75+N75,2)</f>
        <v>38.91</v>
      </c>
      <c r="P75" s="622" t="n">
        <f aca="false">ROUND(O75*1.1984,2)</f>
        <v>46.63</v>
      </c>
    </row>
    <row r="76" customFormat="false" ht="22.5" hidden="false" customHeight="false" outlineLevel="0" collapsed="false">
      <c r="A76" s="612"/>
      <c r="B76" s="613" t="s">
        <v>681</v>
      </c>
      <c r="C76" s="613" t="s">
        <v>687</v>
      </c>
      <c r="D76" s="623" t="s">
        <v>688</v>
      </c>
      <c r="E76" s="616" t="s">
        <v>650</v>
      </c>
      <c r="F76" s="616" t="n">
        <f aca="false">TRUNC($H76*ROUND(I76,2),2)</f>
        <v>12.43</v>
      </c>
      <c r="G76" s="616" t="n">
        <f aca="false">TRUNC($H76*ROUND(J76,2),2)</f>
        <v>0</v>
      </c>
      <c r="H76" s="617" t="n">
        <v>0.174</v>
      </c>
      <c r="I76" s="618" t="n">
        <v>71.48</v>
      </c>
      <c r="J76" s="618" t="n">
        <v>0</v>
      </c>
      <c r="K76" s="611" t="n">
        <f aca="false">COUNTA($A$2:$A76)-1</f>
        <v>-1</v>
      </c>
      <c r="L76" s="611" t="e">
        <f aca="false">MATCH(#NAME!CONCATENAR,[1]Banco!$A$1:$A$1048576,0)</f>
        <v>#VALUE!</v>
      </c>
      <c r="M76" s="619" t="n">
        <f aca="false">TRUNC(I76*H76,2)</f>
        <v>12.43</v>
      </c>
      <c r="N76" s="620" t="n">
        <f aca="false">ROUND(J76*H76,2)</f>
        <v>0</v>
      </c>
      <c r="O76" s="621" t="n">
        <f aca="false">TRUNC(M76+N76,2)</f>
        <v>12.43</v>
      </c>
      <c r="P76" s="622" t="n">
        <f aca="false">ROUND(O76*1.1984,2)</f>
        <v>14.9</v>
      </c>
    </row>
    <row r="77" customFormat="false" ht="12.75" hidden="false" customHeight="false" outlineLevel="0" collapsed="false">
      <c r="A77" s="612"/>
      <c r="B77" s="613" t="s">
        <v>681</v>
      </c>
      <c r="C77" s="613" t="s">
        <v>689</v>
      </c>
      <c r="D77" s="623" t="s">
        <v>690</v>
      </c>
      <c r="E77" s="616" t="s">
        <v>650</v>
      </c>
      <c r="F77" s="616" t="n">
        <f aca="false">TRUNC($H77*ROUND(I77,2),2)</f>
        <v>11.03</v>
      </c>
      <c r="G77" s="616" t="n">
        <f aca="false">TRUNC($H77*ROUND(J77,2),2)</f>
        <v>0</v>
      </c>
      <c r="H77" s="617" t="n">
        <v>0.1782</v>
      </c>
      <c r="I77" s="618" t="n">
        <v>61.91</v>
      </c>
      <c r="J77" s="618" t="n">
        <v>0</v>
      </c>
      <c r="K77" s="611" t="n">
        <f aca="false">COUNTA($A$2:$A77)-1</f>
        <v>-1</v>
      </c>
      <c r="L77" s="611" t="e">
        <f aca="false">MATCH(#NAME!CONCATENAR,[1]Banco!$A$1:$A$1048576,0)</f>
        <v>#VALUE!</v>
      </c>
      <c r="M77" s="619" t="n">
        <f aca="false">TRUNC(I77*H77,2)</f>
        <v>11.03</v>
      </c>
      <c r="N77" s="620" t="n">
        <f aca="false">ROUND(J77*H77,2)</f>
        <v>0</v>
      </c>
      <c r="O77" s="621" t="n">
        <f aca="false">TRUNC(M77+N77,2)</f>
        <v>11.03</v>
      </c>
      <c r="P77" s="622" t="n">
        <f aca="false">ROUND(O77*1.1984,2)</f>
        <v>13.22</v>
      </c>
    </row>
    <row r="78" customFormat="false" ht="22.5" hidden="false" customHeight="false" outlineLevel="0" collapsed="false">
      <c r="A78" s="612"/>
      <c r="B78" s="613" t="s">
        <v>654</v>
      </c>
      <c r="C78" s="613" t="s">
        <v>691</v>
      </c>
      <c r="D78" s="623" t="s">
        <v>692</v>
      </c>
      <c r="E78" s="616" t="s">
        <v>657</v>
      </c>
      <c r="F78" s="616" t="n">
        <f aca="false">TRUNC($H78*ROUND(I78,2),2)</f>
        <v>0.9</v>
      </c>
      <c r="G78" s="616" t="n">
        <f aca="false">TRUNC($H78*ROUND(J78,2),2)</f>
        <v>0.11</v>
      </c>
      <c r="H78" s="617" t="n">
        <v>0.0049</v>
      </c>
      <c r="I78" s="618" t="n">
        <v>185.06</v>
      </c>
      <c r="J78" s="618" t="n">
        <v>23.32</v>
      </c>
      <c r="K78" s="611" t="n">
        <f aca="false">COUNTA($A$2:$A78)-1</f>
        <v>-1</v>
      </c>
      <c r="L78" s="611" t="e">
        <f aca="false">MATCH(#NAME!CONCATENAR,[1]Banco!$A$1:$A$1048576,0)</f>
        <v>#VALUE!</v>
      </c>
      <c r="M78" s="619" t="n">
        <f aca="false">TRUNC(I78*H78,2)</f>
        <v>0.9</v>
      </c>
      <c r="N78" s="620" t="n">
        <f aca="false">ROUND(J78*H78,2)</f>
        <v>0.11</v>
      </c>
      <c r="O78" s="621" t="n">
        <f aca="false">TRUNC(M78+N78,2)</f>
        <v>1.01</v>
      </c>
      <c r="P78" s="622" t="n">
        <f aca="false">ROUND(O78*1.1984,2)</f>
        <v>1.21</v>
      </c>
    </row>
    <row r="79" customFormat="false" ht="24.75" hidden="false" customHeight="true" outlineLevel="0" collapsed="false">
      <c r="A79" s="612"/>
      <c r="B79" s="613" t="s">
        <v>654</v>
      </c>
      <c r="C79" s="613" t="s">
        <v>693</v>
      </c>
      <c r="D79" s="623" t="s">
        <v>694</v>
      </c>
      <c r="E79" s="615" t="s">
        <v>660</v>
      </c>
      <c r="F79" s="616" t="n">
        <f aca="false">TRUNC($H79*ROUND(I79,2),2)</f>
        <v>0.93</v>
      </c>
      <c r="G79" s="616" t="n">
        <f aca="false">TRUNC($H79*ROUND(J79,2),2)</f>
        <v>0.41</v>
      </c>
      <c r="H79" s="617" t="n">
        <v>0.0179</v>
      </c>
      <c r="I79" s="618" t="n">
        <v>52.48</v>
      </c>
      <c r="J79" s="618" t="n">
        <v>23.32</v>
      </c>
      <c r="K79" s="611" t="n">
        <f aca="false">COUNTA($A$2:$A79)-1</f>
        <v>-1</v>
      </c>
      <c r="L79" s="611" t="e">
        <f aca="false">MATCH(#NAME!CONCATENAR,[1]Banco!$A$1:$A$1048576,0)</f>
        <v>#VALUE!</v>
      </c>
      <c r="M79" s="619" t="n">
        <f aca="false">TRUNC(I79*H79,2)</f>
        <v>0.93</v>
      </c>
      <c r="N79" s="620" t="n">
        <f aca="false">ROUND(J79*H79,2)</f>
        <v>0.42</v>
      </c>
      <c r="O79" s="621" t="n">
        <f aca="false">TRUNC(M79+N79,2)</f>
        <v>1.35</v>
      </c>
      <c r="P79" s="622" t="n">
        <f aca="false">ROUND(O79*1.1984,2)</f>
        <v>1.62</v>
      </c>
    </row>
    <row r="80" customFormat="false" ht="26.25" hidden="false" customHeight="true" outlineLevel="0" collapsed="false">
      <c r="A80" s="612"/>
      <c r="B80" s="613" t="s">
        <v>654</v>
      </c>
      <c r="C80" s="613" t="s">
        <v>695</v>
      </c>
      <c r="D80" s="623" t="s">
        <v>696</v>
      </c>
      <c r="E80" s="616" t="s">
        <v>657</v>
      </c>
      <c r="F80" s="616" t="n">
        <f aca="false">TRUNC($H80*ROUND(I80,2),2)</f>
        <v>14.78</v>
      </c>
      <c r="G80" s="616" t="n">
        <f aca="false">TRUNC($H80*ROUND(J80,2),2)</f>
        <v>0</v>
      </c>
      <c r="H80" s="617" t="n">
        <v>0.0455</v>
      </c>
      <c r="I80" s="618" t="n">
        <v>324.94</v>
      </c>
      <c r="J80" s="618" t="n">
        <v>0</v>
      </c>
      <c r="K80" s="611" t="n">
        <f aca="false">COUNTA($A$2:$A80)-1</f>
        <v>-1</v>
      </c>
      <c r="L80" s="611" t="e">
        <f aca="false">MATCH(#NAME!CONCATENAR,[1]Banco!$A$1:$A$1048576,0)</f>
        <v>#VALUE!</v>
      </c>
      <c r="M80" s="619" t="n">
        <f aca="false">TRUNC(I80*H80,2)</f>
        <v>14.78</v>
      </c>
      <c r="N80" s="620" t="n">
        <f aca="false">ROUND(J80*H80,2)</f>
        <v>0</v>
      </c>
      <c r="O80" s="621" t="n">
        <f aca="false">TRUNC(M80+N80,2)</f>
        <v>14.78</v>
      </c>
      <c r="P80" s="622" t="n">
        <f aca="false">ROUND(O80*1.1984,2)</f>
        <v>17.71</v>
      </c>
    </row>
    <row r="81" customFormat="false" ht="12.75" hidden="false" customHeight="false" outlineLevel="0" collapsed="false">
      <c r="A81" s="612"/>
      <c r="B81" s="613" t="s">
        <v>654</v>
      </c>
      <c r="C81" s="613" t="s">
        <v>697</v>
      </c>
      <c r="D81" s="623" t="s">
        <v>698</v>
      </c>
      <c r="E81" s="616" t="s">
        <v>663</v>
      </c>
      <c r="F81" s="616" t="n">
        <f aca="false">TRUNC($H81*ROUND(I81,2),2)</f>
        <v>0.21</v>
      </c>
      <c r="G81" s="616" t="n">
        <f aca="false">TRUNC($H81*ROUND(J81,2),2)</f>
        <v>0.69</v>
      </c>
      <c r="H81" s="617" t="n">
        <v>0.0455</v>
      </c>
      <c r="I81" s="618" t="n">
        <v>4.78</v>
      </c>
      <c r="J81" s="618" t="n">
        <v>15.26</v>
      </c>
      <c r="K81" s="611" t="n">
        <f aca="false">COUNTA($A$2:$A81)-1</f>
        <v>-1</v>
      </c>
      <c r="L81" s="611" t="e">
        <f aca="false">MATCH(#NAME!CONCATENAR,[1]Banco!$A$1:$A$1048576,0)</f>
        <v>#VALUE!</v>
      </c>
      <c r="M81" s="619" t="n">
        <f aca="false">TRUNC(I81*H81,2)</f>
        <v>0.21</v>
      </c>
      <c r="N81" s="620" t="n">
        <f aca="false">ROUND(J81*H81,2)</f>
        <v>0.69</v>
      </c>
      <c r="O81" s="621" t="n">
        <f aca="false">TRUNC(M81+N81,2)</f>
        <v>0.9</v>
      </c>
      <c r="P81" s="622" t="n">
        <f aca="false">ROUND(O81*1.1984,2)</f>
        <v>1.08</v>
      </c>
    </row>
    <row r="82" customFormat="false" ht="12.75" hidden="false" customHeight="false" outlineLevel="0" collapsed="false">
      <c r="A82" s="612"/>
      <c r="B82" s="613" t="s">
        <v>654</v>
      </c>
      <c r="C82" s="613" t="s">
        <v>699</v>
      </c>
      <c r="D82" s="623" t="s">
        <v>700</v>
      </c>
      <c r="E82" s="616" t="s">
        <v>663</v>
      </c>
      <c r="F82" s="616" t="n">
        <f aca="false">TRUNC($H82*ROUND(I82,2),2)</f>
        <v>0.04</v>
      </c>
      <c r="G82" s="616" t="n">
        <f aca="false">TRUNC($H82*ROUND(J82,2),2)</f>
        <v>1.11</v>
      </c>
      <c r="H82" s="617" t="n">
        <v>0.0227</v>
      </c>
      <c r="I82" s="618" t="n">
        <v>2.05</v>
      </c>
      <c r="J82" s="618" t="n">
        <v>48.97</v>
      </c>
      <c r="K82" s="611" t="n">
        <f aca="false">COUNTA($A$2:$A82)-1</f>
        <v>-1</v>
      </c>
      <c r="L82" s="611" t="e">
        <f aca="false">MATCH(#NAME!CONCATENAR,[1]Banco!$A$1:$A$1048576,0)</f>
        <v>#VALUE!</v>
      </c>
      <c r="M82" s="619" t="n">
        <f aca="false">TRUNC(I82*H82,2)</f>
        <v>0.04</v>
      </c>
      <c r="N82" s="620" t="n">
        <f aca="false">ROUND(J82*H82,2)</f>
        <v>1.11</v>
      </c>
      <c r="O82" s="621" t="n">
        <f aca="false">TRUNC(M82+N82,2)</f>
        <v>1.15</v>
      </c>
      <c r="P82" s="622" t="n">
        <f aca="false">ROUND(O82*1.1984,2)</f>
        <v>1.38</v>
      </c>
    </row>
    <row r="83" customFormat="false" ht="22.5" hidden="false" customHeight="false" outlineLevel="0" collapsed="false">
      <c r="A83" s="612"/>
      <c r="B83" s="613" t="s">
        <v>654</v>
      </c>
      <c r="C83" s="613" t="s">
        <v>701</v>
      </c>
      <c r="D83" s="623" t="s">
        <v>702</v>
      </c>
      <c r="E83" s="616" t="s">
        <v>657</v>
      </c>
      <c r="F83" s="616" t="n">
        <f aca="false">TRUNC($H83*ROUND(I83,2),2)</f>
        <v>67.61</v>
      </c>
      <c r="G83" s="616" t="n">
        <f aca="false">TRUNC($H83*ROUND(J83,2),2)</f>
        <v>1.44</v>
      </c>
      <c r="H83" s="617" t="n">
        <v>0.0176</v>
      </c>
      <c r="I83" s="618" t="n">
        <v>3841.68</v>
      </c>
      <c r="J83" s="618" t="n">
        <v>82.23</v>
      </c>
      <c r="K83" s="611" t="n">
        <f aca="false">COUNTA($A$2:$A83)-1</f>
        <v>-1</v>
      </c>
      <c r="L83" s="611" t="e">
        <f aca="false">MATCH(#NAME!CONCATENAR,[1]Banco!$A$1:$A$1048576,0)</f>
        <v>#VALUE!</v>
      </c>
      <c r="M83" s="619" t="n">
        <f aca="false">TRUNC(I83*H83,2)</f>
        <v>67.61</v>
      </c>
      <c r="N83" s="620" t="n">
        <f aca="false">ROUND(J83*H83,2)</f>
        <v>1.45</v>
      </c>
      <c r="O83" s="621" t="n">
        <f aca="false">TRUNC(M83+N83,2)</f>
        <v>69.06</v>
      </c>
      <c r="P83" s="622" t="n">
        <f aca="false">ROUND(O83*1.1984,2)</f>
        <v>82.76</v>
      </c>
    </row>
    <row r="84" customFormat="false" ht="22.5" hidden="false" customHeight="false" outlineLevel="0" collapsed="false">
      <c r="A84" s="612"/>
      <c r="B84" s="613" t="s">
        <v>654</v>
      </c>
      <c r="C84" s="613" t="s">
        <v>676</v>
      </c>
      <c r="D84" s="623" t="s">
        <v>703</v>
      </c>
      <c r="E84" s="616" t="s">
        <v>660</v>
      </c>
      <c r="F84" s="616" t="n">
        <f aca="false">TRUNC($H84*ROUND(I84,2),2)</f>
        <v>0.75</v>
      </c>
      <c r="G84" s="616" t="n">
        <f aca="false">TRUNC($H84*ROUND(J84,2),2)</f>
        <v>0.41</v>
      </c>
      <c r="H84" s="617" t="n">
        <v>0.0051</v>
      </c>
      <c r="I84" s="618" t="n">
        <v>148.06</v>
      </c>
      <c r="J84" s="618" t="n">
        <v>82.23</v>
      </c>
      <c r="K84" s="611" t="n">
        <f aca="false">COUNTA($A$2:$A84)-1</f>
        <v>-1</v>
      </c>
      <c r="L84" s="611" t="e">
        <f aca="false">MATCH(#NAME!CONCATENAR,[1]Banco!$A$1:$A$1048576,0)</f>
        <v>#VALUE!</v>
      </c>
      <c r="M84" s="619" t="n">
        <f aca="false">ROUND(I84*H84,2)</f>
        <v>0.76</v>
      </c>
      <c r="N84" s="620" t="n">
        <f aca="false">ROUND(J84*H84,2)</f>
        <v>0.42</v>
      </c>
      <c r="O84" s="621" t="n">
        <f aca="false">TRUNC(M84+N84,2)</f>
        <v>1.18</v>
      </c>
      <c r="P84" s="622" t="n">
        <f aca="false">ROUND(O84*1.1984,2)</f>
        <v>1.41</v>
      </c>
    </row>
    <row r="85" customFormat="false" ht="22.5" hidden="false" customHeight="false" outlineLevel="0" collapsed="false">
      <c r="A85" s="612"/>
      <c r="B85" s="613" t="s">
        <v>654</v>
      </c>
      <c r="C85" s="613" t="s">
        <v>704</v>
      </c>
      <c r="D85" s="623" t="s">
        <v>705</v>
      </c>
      <c r="E85" s="616" t="s">
        <v>657</v>
      </c>
      <c r="F85" s="616" t="n">
        <f aca="false">TRUNC($H85*ROUND(I85,2),2)</f>
        <v>6.2</v>
      </c>
      <c r="G85" s="616" t="n">
        <f aca="false">TRUNC($H85*ROUND(J85,2),2)</f>
        <v>0</v>
      </c>
      <c r="H85" s="617" t="n">
        <v>0.0176</v>
      </c>
      <c r="I85" s="618" t="n">
        <v>352.68</v>
      </c>
      <c r="J85" s="618" t="n">
        <v>0</v>
      </c>
      <c r="K85" s="611" t="n">
        <f aca="false">COUNTA($A$2:$A85)-1</f>
        <v>-1</v>
      </c>
      <c r="L85" s="611" t="e">
        <f aca="false">MATCH(#NAME!CONCATENAR,[1]Banco!$A$1:$A$1048576,0)</f>
        <v>#VALUE!</v>
      </c>
      <c r="M85" s="619" t="n">
        <f aca="false">ROUND(I85*H85,2)</f>
        <v>6.21</v>
      </c>
      <c r="N85" s="620" t="n">
        <f aca="false">ROUND(J85*H85,2)</f>
        <v>0</v>
      </c>
      <c r="O85" s="621" t="n">
        <f aca="false">TRUNC(M85+N85,2)</f>
        <v>6.21</v>
      </c>
      <c r="P85" s="622" t="n">
        <f aca="false">ROUND(O85*1.1984,2)</f>
        <v>7.44</v>
      </c>
    </row>
    <row r="86" customFormat="false" ht="22.5" hidden="false" customHeight="false" outlineLevel="0" collapsed="false">
      <c r="A86" s="612"/>
      <c r="B86" s="613" t="s">
        <v>654</v>
      </c>
      <c r="C86" s="613" t="s">
        <v>706</v>
      </c>
      <c r="D86" s="623" t="s">
        <v>707</v>
      </c>
      <c r="E86" s="616" t="s">
        <v>660</v>
      </c>
      <c r="F86" s="616" t="n">
        <f aca="false">TRUNC($H86*ROUND(I86,2),2)</f>
        <v>0.05</v>
      </c>
      <c r="G86" s="616" t="n">
        <f aca="false">TRUNC($H86*ROUND(J86,2),2)</f>
        <v>0</v>
      </c>
      <c r="H86" s="617" t="n">
        <v>0.0051</v>
      </c>
      <c r="I86" s="618" t="n">
        <v>10.07</v>
      </c>
      <c r="J86" s="618" t="n">
        <v>0</v>
      </c>
      <c r="K86" s="611" t="n">
        <f aca="false">COUNTA($A$2:$A86)-1</f>
        <v>-1</v>
      </c>
      <c r="L86" s="611" t="e">
        <f aca="false">MATCH(#NAME!CONCATENAR,[1]Banco!$A$1:$A$1048576,0)</f>
        <v>#VALUE!</v>
      </c>
      <c r="M86" s="619" t="n">
        <f aca="false">ROUND(I86*H86,2)</f>
        <v>0.05</v>
      </c>
      <c r="N86" s="620" t="n">
        <f aca="false">ROUND(J86*H86,2)</f>
        <v>0</v>
      </c>
      <c r="O86" s="621" t="n">
        <f aca="false">TRUNC(M86+N86,2)</f>
        <v>0.05</v>
      </c>
      <c r="P86" s="622" t="n">
        <f aca="false">ROUND(O86*1.1984,2)</f>
        <v>0.06</v>
      </c>
    </row>
    <row r="87" customFormat="false" ht="12.75" hidden="false" customHeight="false" outlineLevel="0" collapsed="false">
      <c r="A87" s="612"/>
      <c r="B87" s="613"/>
      <c r="C87" s="613"/>
      <c r="D87" s="623"/>
      <c r="E87" s="616" t="str">
        <f aca="true">IF(ISNUMBER($L87),OFFSET([1]Banco!$A$1,[1]Composições!$L78-1,COLUMN([1]Composições!E78)-1),"")</f>
        <v/>
      </c>
      <c r="F87" s="616" t="n">
        <f aca="false">TRUNC($H87*ROUND(I87,2),2)</f>
        <v>0</v>
      </c>
      <c r="G87" s="616" t="n">
        <f aca="false">TRUNC($H87*ROUND(J87,2),2)</f>
        <v>0</v>
      </c>
      <c r="H87" s="617"/>
      <c r="I87" s="618"/>
      <c r="J87" s="618"/>
      <c r="K87" s="611" t="n">
        <f aca="false">COUNTA($A$2:$A87)-1</f>
        <v>-1</v>
      </c>
      <c r="L87" s="611" t="e">
        <f aca="false">MATCH(#NAME!CONCATENAR,[1]Banco!$A$1:$A$1048576,0)</f>
        <v>#VALUE!</v>
      </c>
      <c r="M87" s="624" t="n">
        <f aca="false">SUM(M74:M86)</f>
        <v>174.19</v>
      </c>
      <c r="N87" s="625" t="n">
        <f aca="false">SUM(N74:N86)</f>
        <v>4.2</v>
      </c>
      <c r="O87" s="625" t="n">
        <f aca="false">(M87+N87)</f>
        <v>178.39</v>
      </c>
      <c r="P87" s="626" t="n">
        <f aca="false">ROUND(O87*1.1984,2)</f>
        <v>213.78</v>
      </c>
    </row>
    <row r="88" customFormat="false" ht="12.75" hidden="false" customHeight="false" outlineLevel="0" collapsed="false">
      <c r="A88" s="612"/>
      <c r="B88" s="613"/>
      <c r="C88" s="613"/>
      <c r="D88" s="623" t="str">
        <f aca="true">IF(ISNUMBER($L88),OFFSET([1]Banco!$A$1,[1]Composições!$L79-1,COLUMN([1]Composições!D79)-1),"")</f>
        <v/>
      </c>
      <c r="E88" s="616" t="str">
        <f aca="true">IF(ISNUMBER($L88),OFFSET([1]Banco!$A$1,[1]Composições!$L79-1,COLUMN([1]Composições!E79)-1),"")</f>
        <v/>
      </c>
      <c r="F88" s="616" t="n">
        <f aca="false">TRUNC($H88*ROUND(I88,2),2)</f>
        <v>0</v>
      </c>
      <c r="G88" s="616" t="n">
        <f aca="false">TRUNC($H88*ROUND(J88,2),2)</f>
        <v>0</v>
      </c>
      <c r="H88" s="627"/>
      <c r="I88" s="628"/>
      <c r="J88" s="628"/>
      <c r="K88" s="629" t="n">
        <f aca="false">COUNTA($A$2:$A88)-1</f>
        <v>-1</v>
      </c>
      <c r="L88" s="629" t="e">
        <f aca="false">MATCH(#NAME!CONCATENAR,[1]Banco!$A$1:$A$1048576,0)</f>
        <v>#VALUE!</v>
      </c>
      <c r="M88" s="616" t="str">
        <f aca="true">IF(OR(ISERROR($L88),$H88="",$H88=0),"",OFFSET(M$2,MATCH($K88,$K$2:$K88,0)-1,0))</f>
        <v/>
      </c>
      <c r="N88" s="630"/>
      <c r="O88" s="622"/>
      <c r="P88" s="631"/>
    </row>
    <row r="89" customFormat="false" ht="12.75" hidden="false" customHeight="false" outlineLevel="0" collapsed="false">
      <c r="A89" s="612"/>
      <c r="B89" s="632"/>
      <c r="C89" s="633"/>
      <c r="D89" s="634"/>
      <c r="E89" s="632"/>
      <c r="F89" s="632"/>
      <c r="G89" s="632"/>
      <c r="H89" s="632"/>
      <c r="I89" s="632"/>
      <c r="J89" s="632"/>
      <c r="K89" s="612"/>
      <c r="L89" s="612"/>
      <c r="M89" s="612"/>
    </row>
    <row r="90" customFormat="false" ht="12.75" hidden="false" customHeight="true" outlineLevel="0" collapsed="false">
      <c r="A90" s="612"/>
      <c r="B90" s="601" t="s">
        <v>639</v>
      </c>
      <c r="C90" s="601" t="s">
        <v>640</v>
      </c>
      <c r="D90" s="601" t="s">
        <v>46</v>
      </c>
      <c r="E90" s="601" t="s">
        <v>641</v>
      </c>
      <c r="F90" s="601"/>
      <c r="G90" s="601"/>
      <c r="H90" s="602" t="s">
        <v>642</v>
      </c>
      <c r="I90" s="603" t="s">
        <v>643</v>
      </c>
      <c r="J90" s="603" t="s">
        <v>644</v>
      </c>
      <c r="K90" s="604"/>
      <c r="L90" s="604"/>
      <c r="M90" s="603" t="s">
        <v>50</v>
      </c>
      <c r="N90" s="603" t="s">
        <v>645</v>
      </c>
      <c r="O90" s="602" t="s">
        <v>53</v>
      </c>
      <c r="P90" s="605" t="s">
        <v>646</v>
      </c>
    </row>
    <row r="91" customFormat="false" ht="12.75" hidden="false" customHeight="false" outlineLevel="0" collapsed="false">
      <c r="A91" s="612"/>
      <c r="B91" s="609" t="s">
        <v>647</v>
      </c>
      <c r="C91" s="609" t="s">
        <v>739</v>
      </c>
      <c r="D91" s="608" t="s">
        <v>740</v>
      </c>
      <c r="E91" s="609" t="s">
        <v>650</v>
      </c>
      <c r="F91" s="610" t="n">
        <f aca="true">IF($L91&gt;0,SUM(OFFSET(F91,1,0,$L91),0))</f>
        <v>840.94</v>
      </c>
      <c r="G91" s="610" t="n">
        <f aca="true">IF($L91&gt;0,SUM(OFFSET(G91,1,0,$L91),0))</f>
        <v>23.6</v>
      </c>
      <c r="H91" s="602"/>
      <c r="I91" s="603"/>
      <c r="J91" s="603"/>
      <c r="K91" s="611" t="n">
        <f aca="false">COUNTA($A$2:$A91)-1</f>
        <v>-1</v>
      </c>
      <c r="L91" s="611" t="n">
        <f aca="false">IF(MAX(K:K)=K91,MATCH(9999999,$K:$K)+1,MATCH(K91+1,K:K,0))-ROW(L91)-2</f>
        <v>9</v>
      </c>
      <c r="M91" s="603"/>
      <c r="N91" s="603"/>
      <c r="O91" s="602"/>
      <c r="P91" s="605"/>
    </row>
    <row r="92" customFormat="false" ht="22.5" hidden="false" customHeight="false" outlineLevel="0" collapsed="false">
      <c r="A92" s="612"/>
      <c r="B92" s="613" t="s">
        <v>681</v>
      </c>
      <c r="C92" s="613" t="s">
        <v>710</v>
      </c>
      <c r="D92" s="614" t="s">
        <v>711</v>
      </c>
      <c r="E92" s="615" t="s">
        <v>653</v>
      </c>
      <c r="F92" s="616" t="n">
        <f aca="false">TRUNC($H92*ROUND(I92,2),2)</f>
        <v>768.04</v>
      </c>
      <c r="G92" s="616" t="n">
        <f aca="false">TRUNC($H92*ROUND(J92,2),2)</f>
        <v>0</v>
      </c>
      <c r="H92" s="617" t="n">
        <v>0.14460168</v>
      </c>
      <c r="I92" s="618" t="n">
        <v>5311.45</v>
      </c>
      <c r="J92" s="618" t="n">
        <v>0</v>
      </c>
      <c r="K92" s="611" t="n">
        <f aca="false">COUNTA($A$2:$A92)-1</f>
        <v>-1</v>
      </c>
      <c r="L92" s="611" t="e">
        <f aca="false">MATCH(#NAME!CONCATENAR,[1]Banco!$A$1:$A$1048576,0)</f>
        <v>#VALUE!</v>
      </c>
      <c r="M92" s="620" t="n">
        <f aca="false">TRUNC(I92*H92,2)</f>
        <v>768.04</v>
      </c>
      <c r="N92" s="620" t="n">
        <f aca="false">TRUNC(J92*H92,2)</f>
        <v>0</v>
      </c>
      <c r="O92" s="625" t="n">
        <f aca="false">SUM(M92:N92)</f>
        <v>768.04</v>
      </c>
      <c r="P92" s="626" t="n">
        <f aca="false">ROUND(O92*1.15,2)</f>
        <v>883.25</v>
      </c>
    </row>
    <row r="93" customFormat="false" ht="12.75" hidden="false" customHeight="false" outlineLevel="0" collapsed="false">
      <c r="A93" s="612"/>
      <c r="B93" s="632"/>
      <c r="C93" s="633"/>
      <c r="D93" s="634"/>
      <c r="E93" s="632"/>
      <c r="F93" s="632"/>
      <c r="G93" s="632"/>
      <c r="H93" s="632"/>
      <c r="I93" s="632"/>
      <c r="J93" s="632"/>
      <c r="K93" s="612"/>
      <c r="L93" s="612"/>
      <c r="M93" s="612"/>
    </row>
    <row r="94" customFormat="false" ht="12.75" hidden="false" customHeight="true" outlineLevel="0" collapsed="false">
      <c r="B94" s="601" t="s">
        <v>639</v>
      </c>
      <c r="C94" s="601" t="s">
        <v>640</v>
      </c>
      <c r="D94" s="601" t="s">
        <v>46</v>
      </c>
      <c r="E94" s="601" t="s">
        <v>641</v>
      </c>
      <c r="F94" s="601"/>
      <c r="G94" s="601"/>
      <c r="H94" s="602" t="s">
        <v>642</v>
      </c>
      <c r="I94" s="603" t="s">
        <v>643</v>
      </c>
      <c r="J94" s="603" t="s">
        <v>644</v>
      </c>
      <c r="K94" s="604"/>
      <c r="L94" s="604"/>
      <c r="M94" s="603" t="s">
        <v>50</v>
      </c>
      <c r="N94" s="603" t="s">
        <v>645</v>
      </c>
      <c r="O94" s="602" t="s">
        <v>53</v>
      </c>
      <c r="P94" s="605" t="s">
        <v>646</v>
      </c>
    </row>
    <row r="95" customFormat="false" ht="12.75" hidden="false" customHeight="false" outlineLevel="0" collapsed="false">
      <c r="A95" s="606"/>
      <c r="B95" s="607" t="s">
        <v>647</v>
      </c>
      <c r="C95" s="607" t="s">
        <v>741</v>
      </c>
      <c r="D95" s="608" t="s">
        <v>742</v>
      </c>
      <c r="E95" s="609" t="s">
        <v>650</v>
      </c>
      <c r="F95" s="610" t="n">
        <f aca="true">IF($L95&gt;0,SUM(OFFSET(F95,1,0,$L95),0))</f>
        <v>36.45</v>
      </c>
      <c r="G95" s="610" t="n">
        <f aca="true">IF($L95&gt;0,SUM(OFFSET(G95,1,0,$L95),0))</f>
        <v>11.8</v>
      </c>
      <c r="H95" s="602"/>
      <c r="I95" s="603"/>
      <c r="J95" s="603"/>
      <c r="K95" s="611" t="n">
        <f aca="false">COUNTA($A$2:$A95)-1</f>
        <v>-1</v>
      </c>
      <c r="L95" s="611" t="n">
        <f aca="false">IF(MAX(K:K)=K95,MATCH(9999999,$K:$K)+1,MATCH(K95+1,K:K,0))-ROW(L95)-2</f>
        <v>5</v>
      </c>
      <c r="M95" s="603"/>
      <c r="N95" s="603"/>
      <c r="O95" s="602"/>
      <c r="P95" s="605"/>
    </row>
    <row r="96" customFormat="false" ht="12.75" hidden="false" customHeight="false" outlineLevel="0" collapsed="false">
      <c r="A96" s="612"/>
      <c r="B96" s="613" t="s">
        <v>681</v>
      </c>
      <c r="C96" s="613" t="s">
        <v>743</v>
      </c>
      <c r="D96" s="614" t="s">
        <v>744</v>
      </c>
      <c r="E96" s="615" t="s">
        <v>686</v>
      </c>
      <c r="F96" s="616" t="n">
        <f aca="false">TRUNC($H96*ROUND(I96,2),2)</f>
        <v>0.19</v>
      </c>
      <c r="G96" s="616" t="n">
        <f aca="false">TRUNC($H96*ROUND(J96,2),2)</f>
        <v>0</v>
      </c>
      <c r="H96" s="617" t="n">
        <v>0.24</v>
      </c>
      <c r="I96" s="618" t="n">
        <v>0.82</v>
      </c>
      <c r="J96" s="618" t="n">
        <v>0</v>
      </c>
      <c r="K96" s="611" t="n">
        <f aca="false">COUNTA($A$2:$A96)-1</f>
        <v>-1</v>
      </c>
      <c r="L96" s="611" t="e">
        <f aca="false">MATCH(#NAME!CONCATENAR,[1]Banco!$A$1:$A$1048576,0)</f>
        <v>#VALUE!</v>
      </c>
      <c r="M96" s="619" t="n">
        <f aca="false">TRUNC(I96*H96,2)</f>
        <v>0.19</v>
      </c>
      <c r="N96" s="620" t="n">
        <f aca="false">TRUNC(J96*H96,2)</f>
        <v>0</v>
      </c>
      <c r="O96" s="621" t="n">
        <f aca="false">TRUNC(M96+N96,2)</f>
        <v>0.19</v>
      </c>
      <c r="P96" s="622" t="n">
        <f aca="false">ROUND(O96*1.1984,2)</f>
        <v>0.23</v>
      </c>
    </row>
    <row r="97" customFormat="false" ht="12.75" hidden="false" customHeight="false" outlineLevel="0" collapsed="false">
      <c r="A97" s="612"/>
      <c r="B97" s="613" t="s">
        <v>681</v>
      </c>
      <c r="C97" s="613" t="s">
        <v>745</v>
      </c>
      <c r="D97" s="623" t="s">
        <v>746</v>
      </c>
      <c r="E97" s="615" t="s">
        <v>686</v>
      </c>
      <c r="F97" s="616" t="n">
        <f aca="false">TRUNC($H97*ROUND(I97,2),2)</f>
        <v>2.41</v>
      </c>
      <c r="G97" s="616" t="n">
        <f aca="false">TRUNC($H97*ROUND(J97,2),2)</f>
        <v>0</v>
      </c>
      <c r="H97" s="617" t="n">
        <v>1.215</v>
      </c>
      <c r="I97" s="618" t="n">
        <v>1.99</v>
      </c>
      <c r="J97" s="618" t="n">
        <v>0</v>
      </c>
      <c r="K97" s="611" t="n">
        <f aca="false">COUNTA($A$2:$A97)-1</f>
        <v>-1</v>
      </c>
      <c r="L97" s="611" t="e">
        <f aca="false">MATCH(#NAME!CONCATENAR,[1]Banco!$A$1:$A$1048576,0)</f>
        <v>#VALUE!</v>
      </c>
      <c r="M97" s="619" t="n">
        <f aca="false">TRUNC(I97*H97,2)</f>
        <v>2.41</v>
      </c>
      <c r="N97" s="620" t="n">
        <f aca="false">TRUNC(J97*H97,2)</f>
        <v>0</v>
      </c>
      <c r="O97" s="621" t="n">
        <f aca="false">TRUNC(M97+N97,2)</f>
        <v>2.41</v>
      </c>
      <c r="P97" s="622" t="n">
        <f aca="false">ROUND(O97*1.1984,2)</f>
        <v>2.89</v>
      </c>
    </row>
    <row r="98" customFormat="false" ht="12.75" hidden="false" customHeight="false" outlineLevel="0" collapsed="false">
      <c r="A98" s="612"/>
      <c r="B98" s="613" t="s">
        <v>681</v>
      </c>
      <c r="C98" s="613" t="s">
        <v>747</v>
      </c>
      <c r="D98" s="623" t="s">
        <v>742</v>
      </c>
      <c r="E98" s="616" t="s">
        <v>748</v>
      </c>
      <c r="F98" s="616" t="n">
        <f aca="false">TRUNC($H98*ROUND(I98,2),2)</f>
        <v>30.67</v>
      </c>
      <c r="G98" s="616" t="n">
        <f aca="false">TRUNC($H98*ROUND(J98,2),2)</f>
        <v>0</v>
      </c>
      <c r="H98" s="617" t="n">
        <v>2.5</v>
      </c>
      <c r="I98" s="618" t="n">
        <v>12.27</v>
      </c>
      <c r="J98" s="618" t="n">
        <v>0</v>
      </c>
      <c r="K98" s="611" t="n">
        <f aca="false">COUNTA($A$2:$A98)-1</f>
        <v>-1</v>
      </c>
      <c r="L98" s="611" t="e">
        <f aca="false">MATCH(#NAME!CONCATENAR,[1]Banco!$A$1:$A$1048576,0)</f>
        <v>#VALUE!</v>
      </c>
      <c r="M98" s="619" t="n">
        <f aca="false">TRUNC(I98*H98,2)</f>
        <v>30.67</v>
      </c>
      <c r="N98" s="620" t="n">
        <f aca="false">TRUNC(J98*H98,2)</f>
        <v>0</v>
      </c>
      <c r="O98" s="621" t="n">
        <f aca="false">TRUNC(M98+N98,2)</f>
        <v>30.67</v>
      </c>
      <c r="P98" s="622" t="n">
        <f aca="false">ROUND(O98*1.1984,2)</f>
        <v>36.75</v>
      </c>
    </row>
    <row r="99" customFormat="false" ht="12.75" hidden="false" customHeight="false" outlineLevel="0" collapsed="false">
      <c r="A99" s="612"/>
      <c r="B99" s="613" t="s">
        <v>654</v>
      </c>
      <c r="C99" s="613" t="s">
        <v>749</v>
      </c>
      <c r="D99" s="623" t="s">
        <v>750</v>
      </c>
      <c r="E99" s="616" t="s">
        <v>663</v>
      </c>
      <c r="F99" s="616" t="n">
        <f aca="false">TRUNC($H99*ROUND(I99,2),2)</f>
        <v>2.14</v>
      </c>
      <c r="G99" s="616" t="n">
        <f aca="false">TRUNC($H99*ROUND(J99,2),2)</f>
        <v>8.48</v>
      </c>
      <c r="H99" s="617" t="n">
        <v>0.437</v>
      </c>
      <c r="I99" s="618" t="n">
        <v>4.9</v>
      </c>
      <c r="J99" s="618" t="n">
        <v>19.41</v>
      </c>
      <c r="K99" s="611" t="n">
        <f aca="false">COUNTA($A$2:$A99)-1</f>
        <v>-1</v>
      </c>
      <c r="L99" s="611" t="e">
        <f aca="false">MATCH(#NAME!CONCATENAR,[1]Banco!$A$1:$A$1048576,0)</f>
        <v>#VALUE!</v>
      </c>
      <c r="M99" s="619" t="n">
        <f aca="false">TRUNC(I99*H99,2)</f>
        <v>2.14</v>
      </c>
      <c r="N99" s="620" t="n">
        <f aca="false">TRUNC(J99*H99,2)</f>
        <v>8.48</v>
      </c>
      <c r="O99" s="621" t="n">
        <f aca="false">TRUNC(M99+N99,2)</f>
        <v>10.62</v>
      </c>
      <c r="P99" s="622" t="n">
        <f aca="false">ROUND(O99*1.1984,2)</f>
        <v>12.73</v>
      </c>
    </row>
    <row r="100" customFormat="false" ht="12.75" hidden="false" customHeight="false" outlineLevel="0" collapsed="false">
      <c r="A100" s="612"/>
      <c r="B100" s="613" t="s">
        <v>654</v>
      </c>
      <c r="C100" s="613" t="s">
        <v>697</v>
      </c>
      <c r="D100" s="623" t="s">
        <v>698</v>
      </c>
      <c r="E100" s="616" t="s">
        <v>663</v>
      </c>
      <c r="F100" s="616" t="n">
        <f aca="false">TRUNC($H100*ROUND(I100,2),2)</f>
        <v>1.04</v>
      </c>
      <c r="G100" s="616" t="n">
        <f aca="false">TRUNC($H100*ROUND(J100,2),2)</f>
        <v>3.32</v>
      </c>
      <c r="H100" s="617" t="n">
        <v>0.218</v>
      </c>
      <c r="I100" s="618" t="n">
        <v>4.78</v>
      </c>
      <c r="J100" s="618" t="n">
        <v>15.26</v>
      </c>
      <c r="K100" s="611" t="n">
        <f aca="false">COUNTA($A$2:$A100)-1</f>
        <v>-1</v>
      </c>
      <c r="L100" s="611" t="e">
        <f aca="false">MATCH(#NAME!CONCATENAR,[1]Banco!$A$1:$A$1048576,0)</f>
        <v>#VALUE!</v>
      </c>
      <c r="M100" s="619" t="n">
        <f aca="false">TRUNC(I100*H100,2)</f>
        <v>1.04</v>
      </c>
      <c r="N100" s="620" t="n">
        <f aca="false">TRUNC(J100*H100,2)</f>
        <v>3.32</v>
      </c>
      <c r="O100" s="621" t="n">
        <f aca="false">TRUNC(M100+N100,2)</f>
        <v>4.36</v>
      </c>
      <c r="P100" s="622" t="n">
        <f aca="false">ROUND(O100*1.1984,2)</f>
        <v>5.23</v>
      </c>
    </row>
    <row r="101" customFormat="false" ht="12.75" hidden="false" customHeight="false" outlineLevel="0" collapsed="false">
      <c r="A101" s="612"/>
      <c r="B101" s="613"/>
      <c r="C101" s="613"/>
      <c r="D101" s="623"/>
      <c r="E101" s="616" t="str">
        <f aca="true">IF(ISNUMBER($L101),OFFSET([1]Banco!$A$1,[1]Composições!$L92-1,COLUMN([1]Composições!E92)-1),"")</f>
        <v/>
      </c>
      <c r="F101" s="616" t="n">
        <f aca="false">TRUNC($H101*ROUND(I101,2),2)</f>
        <v>0</v>
      </c>
      <c r="G101" s="616" t="n">
        <f aca="false">TRUNC($H101*ROUND(J101,2),2)</f>
        <v>0</v>
      </c>
      <c r="H101" s="617"/>
      <c r="I101" s="618"/>
      <c r="J101" s="618"/>
      <c r="K101" s="611" t="n">
        <f aca="false">COUNTA($A$2:$A101)-1</f>
        <v>-1</v>
      </c>
      <c r="L101" s="611" t="e">
        <f aca="false">MATCH(#NAME!CONCATENAR,[1]Banco!$A$1:$A$1048576,0)</f>
        <v>#VALUE!</v>
      </c>
      <c r="M101" s="624" t="n">
        <f aca="false">SUM(M96:M100)</f>
        <v>36.45</v>
      </c>
      <c r="N101" s="625" t="n">
        <f aca="false">SUM(N96:N100)</f>
        <v>11.8</v>
      </c>
      <c r="O101" s="625" t="n">
        <f aca="false">(M101+N101)</f>
        <v>48.25</v>
      </c>
      <c r="P101" s="626" t="n">
        <f aca="false">ROUND(O101*1.1984,2)</f>
        <v>57.82</v>
      </c>
    </row>
    <row r="102" customFormat="false" ht="12.75" hidden="false" customHeight="false" outlineLevel="0" collapsed="false">
      <c r="A102" s="612"/>
      <c r="B102" s="632"/>
      <c r="C102" s="633"/>
      <c r="D102" s="634"/>
      <c r="E102" s="632"/>
      <c r="F102" s="632"/>
      <c r="G102" s="632"/>
      <c r="H102" s="632"/>
      <c r="I102" s="632"/>
      <c r="J102" s="632"/>
      <c r="K102" s="612"/>
      <c r="L102" s="612"/>
      <c r="M102" s="612"/>
    </row>
  </sheetData>
  <mergeCells count="63">
    <mergeCell ref="H1:H2"/>
    <mergeCell ref="I1:I2"/>
    <mergeCell ref="J1:J2"/>
    <mergeCell ref="M1:M2"/>
    <mergeCell ref="N1:N2"/>
    <mergeCell ref="O1:O2"/>
    <mergeCell ref="P1:P2"/>
    <mergeCell ref="H17:H18"/>
    <mergeCell ref="I17:I18"/>
    <mergeCell ref="J17:J18"/>
    <mergeCell ref="M17:M18"/>
    <mergeCell ref="N17:N18"/>
    <mergeCell ref="O17:O18"/>
    <mergeCell ref="P17:P18"/>
    <mergeCell ref="H36:H37"/>
    <mergeCell ref="I36:I37"/>
    <mergeCell ref="J36:J37"/>
    <mergeCell ref="M36:M37"/>
    <mergeCell ref="N36:N37"/>
    <mergeCell ref="O36:O37"/>
    <mergeCell ref="P36:P37"/>
    <mergeCell ref="H40:H41"/>
    <mergeCell ref="I40:I41"/>
    <mergeCell ref="J40:J41"/>
    <mergeCell ref="M40:M41"/>
    <mergeCell ref="N40:N41"/>
    <mergeCell ref="O40:O41"/>
    <mergeCell ref="P40:P41"/>
    <mergeCell ref="H52:H53"/>
    <mergeCell ref="I52:I53"/>
    <mergeCell ref="J52:J53"/>
    <mergeCell ref="M52:M53"/>
    <mergeCell ref="N52:N53"/>
    <mergeCell ref="O52:O53"/>
    <mergeCell ref="P52:P53"/>
    <mergeCell ref="H56:H57"/>
    <mergeCell ref="I56:I57"/>
    <mergeCell ref="J56:J57"/>
    <mergeCell ref="M56:M57"/>
    <mergeCell ref="N56:N57"/>
    <mergeCell ref="O56:O57"/>
    <mergeCell ref="P56:P57"/>
    <mergeCell ref="H72:H73"/>
    <mergeCell ref="I72:I73"/>
    <mergeCell ref="J72:J73"/>
    <mergeCell ref="M72:M73"/>
    <mergeCell ref="N72:N73"/>
    <mergeCell ref="O72:O73"/>
    <mergeCell ref="P72:P73"/>
    <mergeCell ref="H90:H91"/>
    <mergeCell ref="I90:I91"/>
    <mergeCell ref="J90:J91"/>
    <mergeCell ref="M90:M91"/>
    <mergeCell ref="N90:N91"/>
    <mergeCell ref="O90:O91"/>
    <mergeCell ref="P90:P91"/>
    <mergeCell ref="H94:H95"/>
    <mergeCell ref="I94:I95"/>
    <mergeCell ref="J94:J95"/>
    <mergeCell ref="M94:M95"/>
    <mergeCell ref="N94:N95"/>
    <mergeCell ref="O94:O95"/>
    <mergeCell ref="P94:P95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LibreOffice/7.3.5.2$Windows_X86_64 LibreOffice_project/184fe81b8c8c30d8b5082578aee2fed2ea847c01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2015-12-28T15:30:34Z</dcterms:created>
  <dc:creator>Jeferson</dc:creator>
  <dc:description/>
  <dc:language>pt-BR</dc:language>
  <cp:lastModifiedBy/>
  <cp:lastPrinted>2022-11-17T09:23:13Z</cp:lastPrinted>
  <dcterms:modified xsi:type="dcterms:W3CDTF">2022-12-05T14:01:15Z</dcterms:modified>
  <cp:revision>1</cp:revision>
  <dc:subject/>
  <dc:title/>
</cp:coreProperties>
</file>