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296078827928d828/Jussiano/2 - PMI_SEPLAN/4 - Calculos de Custos - Licitação e outros/09 - Planilha SMED/12 - Vigilância Escolas - 20 02 2024/"/>
    </mc:Choice>
  </mc:AlternateContent>
  <xr:revisionPtr revIDLastSave="12" documentId="8_{1F0FE286-33FB-4D8F-903C-14E1FADE823E}" xr6:coauthVersionLast="47" xr6:coauthVersionMax="47" xr10:uidLastSave="{08528645-DD8A-48BA-9F4E-DF6F18601E02}"/>
  <workbookProtection workbookAlgorithmName="SHA-512" workbookHashValue="Jl5OKE2vVDfry8tcbl5zedvWbCxaw6iUaiCH96yRn3Hbs/3VXkRP/A3asZmJQM38YAMfc8xevZrILzEBodxoxQ==" workbookSaltValue="TgXvSFyqLI2S7teqpGsgSA==" workbookSpinCount="100000" lockStructure="1"/>
  <bookViews>
    <workbookView xWindow="-120" yWindow="-120" windowWidth="29040" windowHeight="15720" xr2:uid="{00000000-000D-0000-FFFF-FFFF00000000}"/>
  </bookViews>
  <sheets>
    <sheet name="1.1 - Vigia Editável" sheetId="7" r:id="rId1"/>
  </sheets>
  <definedNames>
    <definedName name="_xlnm.Print_Area" localSheetId="0">'1.1 - Vigia Editável'!$B$1:$G$59</definedName>
    <definedName name="Excel_BuiltIn_Print_Area_1_1">#REF!</definedName>
    <definedName name="_xlnm.Print_Titles" localSheetId="0">'1.1 - Vigia Editável'!$1:$4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7" l="1"/>
  <c r="G52" i="7"/>
  <c r="F53" i="7"/>
  <c r="F52" i="7"/>
  <c r="G19" i="7"/>
  <c r="F19" i="7"/>
  <c r="F21" i="7" s="1"/>
  <c r="G10" i="7"/>
  <c r="G12" i="7" s="1"/>
  <c r="G47" i="7"/>
  <c r="G31" i="7"/>
  <c r="G28" i="7"/>
  <c r="G21" i="7"/>
  <c r="F10" i="7"/>
  <c r="F12" i="7" s="1"/>
  <c r="A16" i="7"/>
  <c r="A19" i="7" s="1"/>
  <c r="A20" i="7" s="1"/>
  <c r="A21" i="7" s="1"/>
  <c r="A53" i="7"/>
  <c r="F47" i="7"/>
  <c r="C47" i="7"/>
  <c r="A47" i="7"/>
  <c r="A48" i="7" s="1"/>
  <c r="C46" i="7"/>
  <c r="F31" i="7"/>
  <c r="F28" i="7"/>
  <c r="A9" i="7"/>
  <c r="B8" i="7"/>
  <c r="A17" i="7" l="1"/>
  <c r="G23" i="7"/>
  <c r="A18" i="7"/>
  <c r="A10" i="7"/>
  <c r="A11" i="7" s="1"/>
  <c r="A12" i="7" s="1"/>
  <c r="F23" i="7"/>
  <c r="G32" i="7"/>
  <c r="B9" i="7"/>
  <c r="D10" i="7" s="1"/>
  <c r="F32" i="7"/>
  <c r="A49" i="7"/>
  <c r="A54" i="7"/>
  <c r="B17" i="7" l="1"/>
  <c r="B18" i="7"/>
  <c r="F40" i="7"/>
  <c r="F46" i="7" s="1"/>
  <c r="G40" i="7"/>
  <c r="G46" i="7" s="1"/>
  <c r="G48" i="7" s="1"/>
  <c r="G49" i="7" l="1"/>
  <c r="F48" i="7"/>
  <c r="G54" i="7" l="1"/>
  <c r="F49" i="7"/>
  <c r="A23" i="7"/>
  <c r="B10" i="7"/>
  <c r="F54" i="7" l="1"/>
  <c r="B11" i="7"/>
  <c r="B19" i="7"/>
  <c r="B12" i="7" l="1"/>
  <c r="B15" i="7"/>
  <c r="B16" i="7"/>
  <c r="B38" i="7"/>
  <c r="B47" i="7"/>
  <c r="B20" i="7"/>
  <c r="D21" i="7" s="1"/>
  <c r="D12" i="7"/>
  <c r="D19" i="7" l="1"/>
  <c r="B35" i="7"/>
  <c r="B54" i="7"/>
  <c r="B48" i="7"/>
  <c r="D49" i="7" s="1"/>
  <c r="B29" i="7"/>
  <c r="B21" i="7"/>
  <c r="B30" i="7"/>
  <c r="B27" i="7"/>
  <c r="B43" i="7"/>
  <c r="D47" i="7" s="1"/>
  <c r="B49" i="7"/>
  <c r="B53" i="7"/>
  <c r="B40" i="7"/>
  <c r="D46" i="7" s="1"/>
  <c r="B52" i="7"/>
  <c r="B46" i="7"/>
  <c r="D48" i="7" s="1"/>
  <c r="B32" i="7"/>
  <c r="B28" i="7"/>
  <c r="B26" i="7"/>
  <c r="B31" i="7"/>
  <c r="B23" i="7"/>
  <c r="D23" i="7" s="1"/>
  <c r="D52" i="7" l="1"/>
  <c r="D53" i="7"/>
  <c r="E31" i="7"/>
  <c r="D40" i="7"/>
  <c r="E32" i="7"/>
  <c r="E28" i="7"/>
</calcChain>
</file>

<file path=xl/sharedStrings.xml><?xml version="1.0" encoding="utf-8"?>
<sst xmlns="http://schemas.openxmlformats.org/spreadsheetml/2006/main" count="82" uniqueCount="49">
  <si>
    <t>MUNICÍPIO DE IJUÍ - PODER EXECUTIVO</t>
  </si>
  <si>
    <t>SECRETARIA MUNICIPAL DE EDUCAÇÃO</t>
  </si>
  <si>
    <t>Cod.</t>
  </si>
  <si>
    <t>Componentes</t>
  </si>
  <si>
    <t>Fonte de Informação</t>
  </si>
  <si>
    <t>Encargos Sociais</t>
  </si>
  <si>
    <t>BDI</t>
  </si>
  <si>
    <t>Pessoal</t>
  </si>
  <si>
    <t>B1.</t>
  </si>
  <si>
    <t>Remuneração por hora efetiva de trabalho</t>
  </si>
  <si>
    <t>Total de Horas de Trabalho efetivas mensais</t>
  </si>
  <si>
    <t>Total Remuneração</t>
  </si>
  <si>
    <t>Total Mensal da Remuneração</t>
  </si>
  <si>
    <t>Beneficios Legais</t>
  </si>
  <si>
    <t>Valor</t>
  </si>
  <si>
    <t>Gasto total em Vale Transporte</t>
  </si>
  <si>
    <t>Limite de Gastos em Vale Transporte por Trabalhador</t>
  </si>
  <si>
    <t>Custo Efetivo Vale Transporte</t>
  </si>
  <si>
    <t>Vale Alimentação</t>
  </si>
  <si>
    <t xml:space="preserve">Limite de Gastos em Vale Alimentação por Trabalhador </t>
  </si>
  <si>
    <t>Total Beneficios</t>
  </si>
  <si>
    <t>Total Gasto em Encargos Sociais (R$/mês)</t>
  </si>
  <si>
    <t>Insumos Diversos</t>
  </si>
  <si>
    <t>Total de Insumos (R$/mês)</t>
  </si>
  <si>
    <t>Total Remuneração e EPI's Vigias (R$/mês)</t>
  </si>
  <si>
    <t>Total BDI</t>
  </si>
  <si>
    <t>Resumo</t>
  </si>
  <si>
    <t>D</t>
  </si>
  <si>
    <t>Valor Mensal do contrato</t>
  </si>
  <si>
    <t>Valor Mensal</t>
  </si>
  <si>
    <t>Valor Mensal - Escolas Infantis</t>
  </si>
  <si>
    <t>Valor Mensal - Escolas Fundamentais</t>
  </si>
  <si>
    <t>Ijuí/RS,</t>
  </si>
  <si>
    <t>________________________</t>
  </si>
  <si>
    <t>VALOR TOTAL DO CONTRATO</t>
  </si>
  <si>
    <t>Reduzida Noturna (R$/hr noturna)</t>
  </si>
  <si>
    <t>Adicional Noturno (R$/hr noturna)</t>
  </si>
  <si>
    <t>Remuneração Vigia - 2º feira a 6º feira</t>
  </si>
  <si>
    <t>(Nome Empresa)</t>
  </si>
  <si>
    <t>(Nome Reponsável)</t>
  </si>
  <si>
    <t>____ de  ______________ de 2024</t>
  </si>
  <si>
    <t>Orçamento Executivo</t>
  </si>
  <si>
    <t>Proposta Licitação</t>
  </si>
  <si>
    <t>C.</t>
  </si>
  <si>
    <t>Valor Diurno</t>
  </si>
  <si>
    <t>Valor Noturno</t>
  </si>
  <si>
    <t>Ajuda de Custo (R$/hora)</t>
  </si>
  <si>
    <t>Salário (R$/hora)</t>
  </si>
  <si>
    <t xml:space="preserve">        ANEXO 1 - PLANILHA DE CUSTOS - PRESTAÇÃO DE SERVIÇOS DE VIGIA PARA ESCOLAS DA REDE MUNICIPAL DE EDUCAÇÃO DE IJUÍ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</si>
</sst>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 &quot;R$&quot;\ * #,##0.00_ ;_ &quot;R$&quot;\ * \-#,##0.00_ ;_ &quot;R$&quot;\ * &quot;-&quot;??_ ;_ @_ "/>
    <numFmt numFmtId="166" formatCode="_ * #,##0.00_ ;_ * \-#,##0.00_ ;_ * &quot;-&quot;??_ ;_ @_ "/>
    <numFmt numFmtId="167" formatCode="\ d&quot; de &quot;mmmm&quot; de &quot;yyyy"/>
    <numFmt numFmtId="168" formatCode="_(* #,##0.00_);_(* \(#,##0.00\);_(* &quot;-&quot;??_);_(@_)"/>
    <numFmt numFmtId="169" formatCode="&quot;R$&quot;\ #,##0.0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6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color theme="9"/>
      <name val="Arial"/>
      <family val="2"/>
    </font>
    <font>
      <sz val="11"/>
      <name val="Calibri"/>
      <family val="2"/>
      <scheme val="minor"/>
    </font>
    <font>
      <b/>
      <sz val="14"/>
      <color indexed="8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</font>
    <font>
      <sz val="9"/>
      <name val="Arial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6" fillId="0" borderId="0" applyFill="0" applyBorder="0" applyAlignment="0" applyProtection="0"/>
    <xf numFmtId="9" fontId="6" fillId="0" borderId="0" applyFill="0" applyBorder="0" applyAlignment="0" applyProtection="0"/>
    <xf numFmtId="165" fontId="6" fillId="0" borderId="0" applyFill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72">
    <xf numFmtId="0" fontId="0" fillId="0" borderId="0" xfId="0"/>
    <xf numFmtId="0" fontId="0" fillId="2" borderId="0" xfId="0" applyFill="1"/>
    <xf numFmtId="0" fontId="2" fillId="0" borderId="0" xfId="1"/>
    <xf numFmtId="0" fontId="9" fillId="5" borderId="0" xfId="1" applyFont="1" applyFill="1"/>
    <xf numFmtId="0" fontId="10" fillId="5" borderId="0" xfId="1" applyFont="1" applyFill="1" applyAlignment="1">
      <alignment vertical="center"/>
    </xf>
    <xf numFmtId="0" fontId="10" fillId="5" borderId="0" xfId="1" applyFont="1" applyFill="1"/>
    <xf numFmtId="0" fontId="11" fillId="5" borderId="0" xfId="1" applyFont="1" applyFill="1" applyAlignment="1">
      <alignment wrapText="1"/>
    </xf>
    <xf numFmtId="0" fontId="7" fillId="5" borderId="0" xfId="1" applyFont="1" applyFill="1" applyAlignment="1">
      <alignment wrapText="1"/>
    </xf>
    <xf numFmtId="0" fontId="7" fillId="5" borderId="0" xfId="1" applyFont="1" applyFill="1"/>
    <xf numFmtId="0" fontId="13" fillId="6" borderId="0" xfId="1" applyFont="1" applyFill="1" applyAlignment="1">
      <alignment horizontal="center"/>
    </xf>
    <xf numFmtId="0" fontId="14" fillId="0" borderId="0" xfId="1" applyFont="1"/>
    <xf numFmtId="0" fontId="15" fillId="7" borderId="2" xfId="1" applyFont="1" applyFill="1" applyBorder="1" applyAlignment="1">
      <alignment horizontal="center" vertical="center"/>
    </xf>
    <xf numFmtId="0" fontId="15" fillId="7" borderId="2" xfId="1" applyFont="1" applyFill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4" fillId="7" borderId="0" xfId="1" applyFont="1" applyFill="1" applyAlignment="1">
      <alignment horizontal="center" vertical="center"/>
    </xf>
    <xf numFmtId="0" fontId="2" fillId="0" borderId="0" xfId="1" applyAlignment="1">
      <alignment vertical="center"/>
    </xf>
    <xf numFmtId="0" fontId="18" fillId="7" borderId="0" xfId="1" applyFont="1" applyFill="1" applyAlignment="1">
      <alignment vertical="center"/>
    </xf>
    <xf numFmtId="0" fontId="14" fillId="3" borderId="0" xfId="1" applyFont="1" applyFill="1" applyAlignment="1">
      <alignment vertical="center" wrapText="1"/>
    </xf>
    <xf numFmtId="0" fontId="14" fillId="3" borderId="0" xfId="1" applyFont="1" applyFill="1" applyAlignment="1">
      <alignment vertical="center"/>
    </xf>
    <xf numFmtId="164" fontId="2" fillId="0" borderId="0" xfId="1" applyNumberFormat="1" applyAlignment="1">
      <alignment vertical="center"/>
    </xf>
    <xf numFmtId="0" fontId="19" fillId="7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2" fillId="7" borderId="2" xfId="1" applyFill="1" applyBorder="1"/>
    <xf numFmtId="0" fontId="15" fillId="7" borderId="2" xfId="1" applyFont="1" applyFill="1" applyBorder="1" applyAlignment="1">
      <alignment vertical="center" wrapText="1"/>
    </xf>
    <xf numFmtId="0" fontId="14" fillId="7" borderId="2" xfId="1" applyFont="1" applyFill="1" applyBorder="1"/>
    <xf numFmtId="0" fontId="14" fillId="7" borderId="2" xfId="1" applyFont="1" applyFill="1" applyBorder="1" applyAlignment="1">
      <alignment wrapText="1"/>
    </xf>
    <xf numFmtId="0" fontId="2" fillId="7" borderId="0" xfId="1" applyFill="1"/>
    <xf numFmtId="0" fontId="14" fillId="3" borderId="0" xfId="1" applyFont="1" applyFill="1" applyAlignment="1">
      <alignment wrapText="1"/>
    </xf>
    <xf numFmtId="0" fontId="14" fillId="3" borderId="0" xfId="1" applyFont="1" applyFill="1"/>
    <xf numFmtId="0" fontId="16" fillId="3" borderId="0" xfId="1" applyFont="1" applyFill="1" applyAlignment="1">
      <alignment wrapText="1"/>
    </xf>
    <xf numFmtId="0" fontId="17" fillId="7" borderId="0" xfId="1" applyFont="1" applyFill="1" applyAlignment="1">
      <alignment wrapText="1"/>
    </xf>
    <xf numFmtId="0" fontId="15" fillId="7" borderId="0" xfId="1" applyFont="1" applyFill="1"/>
    <xf numFmtId="0" fontId="16" fillId="3" borderId="0" xfId="1" applyFont="1" applyFill="1" applyAlignment="1">
      <alignment vertical="center" wrapText="1"/>
    </xf>
    <xf numFmtId="0" fontId="15" fillId="7" borderId="0" xfId="1" applyFont="1" applyFill="1" applyAlignment="1">
      <alignment wrapText="1"/>
    </xf>
    <xf numFmtId="0" fontId="15" fillId="7" borderId="3" xfId="1" applyFont="1" applyFill="1" applyBorder="1" applyAlignment="1">
      <alignment wrapText="1"/>
    </xf>
    <xf numFmtId="0" fontId="15" fillId="7" borderId="3" xfId="1" applyFont="1" applyFill="1" applyBorder="1"/>
    <xf numFmtId="0" fontId="2" fillId="7" borderId="3" xfId="1" applyFill="1" applyBorder="1"/>
    <xf numFmtId="164" fontId="20" fillId="4" borderId="0" xfId="6" applyNumberFormat="1" applyFont="1" applyFill="1" applyAlignment="1">
      <alignment horizontal="center" vertical="center"/>
    </xf>
    <xf numFmtId="164" fontId="7" fillId="4" borderId="0" xfId="6" applyNumberFormat="1" applyFont="1" applyFill="1" applyAlignment="1">
      <alignment horizontal="center" vertical="center"/>
    </xf>
    <xf numFmtId="0" fontId="4" fillId="7" borderId="2" xfId="1" applyFont="1" applyFill="1" applyBorder="1"/>
    <xf numFmtId="0" fontId="15" fillId="7" borderId="2" xfId="1" applyFont="1" applyFill="1" applyBorder="1" applyAlignment="1">
      <alignment wrapText="1"/>
    </xf>
    <xf numFmtId="0" fontId="15" fillId="7" borderId="2" xfId="1" applyFont="1" applyFill="1" applyBorder="1"/>
    <xf numFmtId="164" fontId="2" fillId="0" borderId="0" xfId="1" applyNumberFormat="1"/>
    <xf numFmtId="0" fontId="2" fillId="0" borderId="0" xfId="1" applyAlignment="1">
      <alignment horizontal="left" vertical="center"/>
    </xf>
    <xf numFmtId="10" fontId="6" fillId="0" borderId="0" xfId="5" applyNumberFormat="1"/>
    <xf numFmtId="0" fontId="2" fillId="7" borderId="0" xfId="1" applyFill="1" applyAlignment="1">
      <alignment horizontal="right"/>
    </xf>
    <xf numFmtId="167" fontId="18" fillId="7" borderId="0" xfId="1" applyNumberFormat="1" applyFont="1" applyFill="1"/>
    <xf numFmtId="0" fontId="16" fillId="3" borderId="0" xfId="1" applyFont="1" applyFill="1"/>
    <xf numFmtId="0" fontId="0" fillId="7" borderId="1" xfId="0" applyFill="1" applyBorder="1" applyAlignment="1">
      <alignment horizontal="center" vertical="center"/>
    </xf>
    <xf numFmtId="0" fontId="23" fillId="3" borderId="1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/>
    </xf>
    <xf numFmtId="165" fontId="4" fillId="2" borderId="0" xfId="0" applyNumberFormat="1" applyFont="1" applyFill="1" applyAlignment="1">
      <alignment horizontal="center"/>
    </xf>
    <xf numFmtId="164" fontId="5" fillId="3" borderId="1" xfId="3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 wrapText="1"/>
    </xf>
    <xf numFmtId="164" fontId="4" fillId="7" borderId="1" xfId="0" applyNumberFormat="1" applyFont="1" applyFill="1" applyBorder="1" applyAlignment="1">
      <alignment horizontal="center" vertical="center"/>
    </xf>
    <xf numFmtId="169" fontId="2" fillId="0" borderId="0" xfId="1" applyNumberFormat="1" applyAlignment="1">
      <alignment vertical="center"/>
    </xf>
    <xf numFmtId="169" fontId="2" fillId="0" borderId="0" xfId="1" applyNumberFormat="1"/>
    <xf numFmtId="0" fontId="17" fillId="7" borderId="0" xfId="1" applyFont="1" applyFill="1" applyAlignment="1">
      <alignment vertical="center" wrapText="1"/>
    </xf>
    <xf numFmtId="43" fontId="2" fillId="0" borderId="0" xfId="2" applyFont="1"/>
    <xf numFmtId="10" fontId="2" fillId="0" borderId="0" xfId="1" applyNumberFormat="1" applyAlignment="1">
      <alignment vertical="center"/>
    </xf>
    <xf numFmtId="0" fontId="16" fillId="7" borderId="0" xfId="1" applyFont="1" applyFill="1" applyAlignment="1">
      <alignment horizontal="center"/>
    </xf>
    <xf numFmtId="0" fontId="16" fillId="7" borderId="0" xfId="1" applyFont="1" applyFill="1"/>
    <xf numFmtId="0" fontId="4" fillId="7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9" fontId="2" fillId="0" borderId="0" xfId="3" applyFont="1"/>
    <xf numFmtId="0" fontId="4" fillId="9" borderId="0" xfId="1" applyFont="1" applyFill="1" applyAlignment="1">
      <alignment horizontal="centerContinuous"/>
    </xf>
    <xf numFmtId="0" fontId="1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center" wrapText="1"/>
    </xf>
    <xf numFmtId="2" fontId="6" fillId="0" borderId="0" xfId="5" applyNumberFormat="1"/>
    <xf numFmtId="0" fontId="6" fillId="0" borderId="0" xfId="5" applyNumberFormat="1"/>
    <xf numFmtId="0" fontId="19" fillId="7" borderId="1" xfId="0" applyFont="1" applyFill="1" applyBorder="1" applyAlignment="1">
      <alignment vertical="center" wrapText="1"/>
    </xf>
    <xf numFmtId="0" fontId="4" fillId="10" borderId="3" xfId="1" applyFont="1" applyFill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8" fontId="14" fillId="0" borderId="0" xfId="1" applyNumberFormat="1" applyFont="1"/>
    <xf numFmtId="164" fontId="16" fillId="3" borderId="0" xfId="1" applyNumberFormat="1" applyFont="1" applyFill="1"/>
    <xf numFmtId="0" fontId="14" fillId="3" borderId="3" xfId="1" applyFont="1" applyFill="1" applyBorder="1" applyAlignment="1">
      <alignment vertical="center" wrapText="1"/>
    </xf>
    <xf numFmtId="43" fontId="14" fillId="0" borderId="0" xfId="2" applyFont="1"/>
    <xf numFmtId="164" fontId="14" fillId="0" borderId="0" xfId="1" applyNumberFormat="1" applyFont="1"/>
    <xf numFmtId="164" fontId="2" fillId="0" borderId="0" xfId="2" applyNumberFormat="1" applyFont="1" applyAlignment="1">
      <alignment vertical="center"/>
    </xf>
    <xf numFmtId="0" fontId="2" fillId="7" borderId="0" xfId="1" applyFill="1" applyAlignment="1">
      <alignment vertical="center"/>
    </xf>
    <xf numFmtId="0" fontId="2" fillId="7" borderId="3" xfId="1" applyFill="1" applyBorder="1" applyAlignment="1">
      <alignment vertical="center"/>
    </xf>
    <xf numFmtId="0" fontId="16" fillId="3" borderId="0" xfId="1" applyFont="1" applyFill="1" applyAlignment="1">
      <alignment horizontal="center" vertical="center" wrapText="1"/>
    </xf>
    <xf numFmtId="167" fontId="18" fillId="7" borderId="0" xfId="1" applyNumberFormat="1" applyFont="1" applyFill="1" applyAlignment="1">
      <alignment horizontal="left"/>
    </xf>
    <xf numFmtId="0" fontId="17" fillId="7" borderId="0" xfId="1" applyFont="1" applyFill="1" applyAlignment="1">
      <alignment horizontal="center" wrapText="1"/>
    </xf>
    <xf numFmtId="0" fontId="27" fillId="3" borderId="0" xfId="1" applyFont="1" applyFill="1" applyAlignment="1">
      <alignment horizontal="center" wrapText="1"/>
    </xf>
    <xf numFmtId="0" fontId="15" fillId="7" borderId="0" xfId="1" applyFont="1" applyFill="1" applyAlignment="1">
      <alignment horizontal="center" wrapText="1"/>
    </xf>
    <xf numFmtId="0" fontId="17" fillId="7" borderId="3" xfId="1" applyFont="1" applyFill="1" applyBorder="1" applyAlignment="1">
      <alignment horizontal="center" wrapText="1"/>
    </xf>
    <xf numFmtId="0" fontId="2" fillId="7" borderId="5" xfId="1" applyFill="1" applyBorder="1" applyAlignment="1">
      <alignment vertical="center"/>
    </xf>
    <xf numFmtId="0" fontId="15" fillId="7" borderId="5" xfId="1" applyFont="1" applyFill="1" applyBorder="1" applyAlignment="1">
      <alignment vertical="center" wrapText="1"/>
    </xf>
    <xf numFmtId="0" fontId="14" fillId="7" borderId="5" xfId="1" applyFont="1" applyFill="1" applyBorder="1"/>
    <xf numFmtId="0" fontId="14" fillId="7" borderId="5" xfId="1" applyFont="1" applyFill="1" applyBorder="1" applyAlignment="1">
      <alignment wrapText="1"/>
    </xf>
    <xf numFmtId="165" fontId="17" fillId="12" borderId="5" xfId="1" applyNumberFormat="1" applyFont="1" applyFill="1" applyBorder="1" applyAlignment="1">
      <alignment horizontal="center" vertical="center" wrapText="1"/>
    </xf>
    <xf numFmtId="0" fontId="19" fillId="2" borderId="0" xfId="1" applyFont="1" applyFill="1" applyAlignment="1">
      <alignment vertical="center"/>
    </xf>
    <xf numFmtId="0" fontId="15" fillId="2" borderId="0" xfId="1" applyFont="1" applyFill="1" applyAlignment="1">
      <alignment vertical="center" wrapText="1"/>
    </xf>
    <xf numFmtId="0" fontId="24" fillId="7" borderId="6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vertical="center" wrapText="1"/>
    </xf>
    <xf numFmtId="0" fontId="0" fillId="7" borderId="6" xfId="0" applyFill="1" applyBorder="1" applyAlignment="1">
      <alignment horizontal="center" vertical="center"/>
    </xf>
    <xf numFmtId="0" fontId="23" fillId="3" borderId="6" xfId="0" applyFont="1" applyFill="1" applyBorder="1" applyAlignment="1">
      <alignment horizontal="left" vertical="center" wrapText="1"/>
    </xf>
    <xf numFmtId="165" fontId="15" fillId="2" borderId="2" xfId="1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0" fontId="22" fillId="2" borderId="5" xfId="0" applyFont="1" applyFill="1" applyBorder="1" applyAlignment="1">
      <alignment vertical="center" wrapText="1"/>
    </xf>
    <xf numFmtId="0" fontId="22" fillId="2" borderId="5" xfId="0" applyFont="1" applyFill="1" applyBorder="1" applyAlignment="1">
      <alignment vertical="center"/>
    </xf>
    <xf numFmtId="0" fontId="0" fillId="8" borderId="4" xfId="0" applyFill="1" applyBorder="1" applyAlignment="1">
      <alignment horizontal="center" vertical="center"/>
    </xf>
    <xf numFmtId="0" fontId="4" fillId="8" borderId="4" xfId="0" applyFont="1" applyFill="1" applyBorder="1" applyAlignment="1">
      <alignment vertical="center" wrapText="1"/>
    </xf>
    <xf numFmtId="0" fontId="19" fillId="8" borderId="4" xfId="0" applyFont="1" applyFill="1" applyBorder="1" applyAlignment="1">
      <alignment horizontal="center" vertical="center" wrapText="1"/>
    </xf>
    <xf numFmtId="10" fontId="6" fillId="0" borderId="6" xfId="5" applyNumberFormat="1" applyBorder="1"/>
    <xf numFmtId="0" fontId="17" fillId="7" borderId="8" xfId="1" applyFont="1" applyFill="1" applyBorder="1" applyAlignment="1">
      <alignment horizontal="center" vertical="center" wrapText="1"/>
    </xf>
    <xf numFmtId="164" fontId="7" fillId="7" borderId="8" xfId="6" applyNumberFormat="1" applyFont="1" applyFill="1" applyBorder="1" applyAlignment="1">
      <alignment horizontal="center" vertical="center"/>
    </xf>
    <xf numFmtId="0" fontId="6" fillId="3" borderId="8" xfId="6" applyNumberFormat="1" applyFill="1" applyBorder="1" applyAlignment="1">
      <alignment horizontal="center" vertical="center"/>
    </xf>
    <xf numFmtId="0" fontId="14" fillId="0" borderId="8" xfId="1" applyFont="1" applyBorder="1"/>
    <xf numFmtId="164" fontId="7" fillId="2" borderId="8" xfId="6" applyNumberFormat="1" applyFont="1" applyFill="1" applyBorder="1" applyAlignment="1">
      <alignment horizontal="center" vertical="center"/>
    </xf>
    <xf numFmtId="165" fontId="17" fillId="12" borderId="10" xfId="1" applyNumberFormat="1" applyFont="1" applyFill="1" applyBorder="1" applyAlignment="1">
      <alignment horizontal="center" vertical="center" wrapText="1"/>
    </xf>
    <xf numFmtId="164" fontId="17" fillId="7" borderId="8" xfId="1" applyNumberFormat="1" applyFont="1" applyFill="1" applyBorder="1" applyAlignment="1">
      <alignment horizontal="center"/>
    </xf>
    <xf numFmtId="164" fontId="15" fillId="7" borderId="8" xfId="1" applyNumberFormat="1" applyFont="1" applyFill="1" applyBorder="1" applyAlignment="1">
      <alignment horizontal="center"/>
    </xf>
    <xf numFmtId="164" fontId="15" fillId="7" borderId="11" xfId="1" applyNumberFormat="1" applyFont="1" applyFill="1" applyBorder="1" applyAlignment="1">
      <alignment horizontal="center"/>
    </xf>
    <xf numFmtId="0" fontId="15" fillId="7" borderId="12" xfId="1" applyFont="1" applyFill="1" applyBorder="1" applyAlignment="1">
      <alignment horizontal="center"/>
    </xf>
    <xf numFmtId="0" fontId="2" fillId="0" borderId="8" xfId="1" applyBorder="1"/>
    <xf numFmtId="164" fontId="29" fillId="2" borderId="13" xfId="3" applyNumberFormat="1" applyFont="1" applyFill="1" applyBorder="1" applyAlignment="1">
      <alignment horizontal="center" vertical="center"/>
    </xf>
    <xf numFmtId="165" fontId="6" fillId="0" borderId="8" xfId="6" applyBorder="1"/>
    <xf numFmtId="164" fontId="5" fillId="3" borderId="13" xfId="3" applyNumberFormat="1" applyFont="1" applyFill="1" applyBorder="1" applyAlignment="1">
      <alignment horizontal="center" vertical="center"/>
    </xf>
    <xf numFmtId="164" fontId="4" fillId="7" borderId="13" xfId="0" applyNumberFormat="1" applyFont="1" applyFill="1" applyBorder="1" applyAlignment="1">
      <alignment horizontal="center" vertical="center"/>
    </xf>
    <xf numFmtId="164" fontId="19" fillId="7" borderId="13" xfId="0" applyNumberFormat="1" applyFont="1" applyFill="1" applyBorder="1" applyAlignment="1">
      <alignment horizontal="center" vertical="center"/>
    </xf>
    <xf numFmtId="10" fontId="6" fillId="0" borderId="14" xfId="5" applyNumberFormat="1" applyBorder="1"/>
    <xf numFmtId="165" fontId="17" fillId="12" borderId="7" xfId="1" applyNumberFormat="1" applyFont="1" applyFill="1" applyBorder="1" applyAlignment="1">
      <alignment horizontal="center" vertical="center" wrapText="1"/>
    </xf>
    <xf numFmtId="0" fontId="17" fillId="7" borderId="16" xfId="1" applyFont="1" applyFill="1" applyBorder="1" applyAlignment="1">
      <alignment horizontal="center" vertical="center" wrapText="1"/>
    </xf>
    <xf numFmtId="164" fontId="16" fillId="3" borderId="16" xfId="1" applyNumberFormat="1" applyFont="1" applyFill="1" applyBorder="1" applyAlignment="1">
      <alignment horizontal="center" vertical="center"/>
    </xf>
    <xf numFmtId="164" fontId="7" fillId="7" borderId="16" xfId="6" applyNumberFormat="1" applyFont="1" applyFill="1" applyBorder="1" applyAlignment="1">
      <alignment horizontal="center" vertical="center"/>
    </xf>
    <xf numFmtId="0" fontId="6" fillId="3" borderId="16" xfId="6" applyNumberFormat="1" applyFill="1" applyBorder="1" applyAlignment="1">
      <alignment horizontal="center" vertical="center"/>
    </xf>
    <xf numFmtId="0" fontId="14" fillId="0" borderId="16" xfId="1" applyFont="1" applyBorder="1"/>
    <xf numFmtId="164" fontId="7" fillId="2" borderId="16" xfId="6" applyNumberFormat="1" applyFont="1" applyFill="1" applyBorder="1" applyAlignment="1">
      <alignment horizontal="center" vertical="center"/>
    </xf>
    <xf numFmtId="165" fontId="15" fillId="2" borderId="17" xfId="1" applyNumberFormat="1" applyFont="1" applyFill="1" applyBorder="1" applyAlignment="1">
      <alignment horizontal="center" vertical="center" wrapText="1"/>
    </xf>
    <xf numFmtId="164" fontId="16" fillId="3" borderId="16" xfId="1" applyNumberFormat="1" applyFont="1" applyFill="1" applyBorder="1" applyAlignment="1">
      <alignment horizontal="center"/>
    </xf>
    <xf numFmtId="164" fontId="17" fillId="7" borderId="16" xfId="1" applyNumberFormat="1" applyFont="1" applyFill="1" applyBorder="1" applyAlignment="1">
      <alignment horizontal="center"/>
    </xf>
    <xf numFmtId="164" fontId="15" fillId="7" borderId="16" xfId="1" applyNumberFormat="1" applyFont="1" applyFill="1" applyBorder="1" applyAlignment="1">
      <alignment horizontal="center"/>
    </xf>
    <xf numFmtId="164" fontId="15" fillId="7" borderId="18" xfId="1" applyNumberFormat="1" applyFont="1" applyFill="1" applyBorder="1" applyAlignment="1">
      <alignment horizontal="center"/>
    </xf>
    <xf numFmtId="0" fontId="15" fillId="7" borderId="17" xfId="1" applyFont="1" applyFill="1" applyBorder="1" applyAlignment="1">
      <alignment horizontal="center"/>
    </xf>
    <xf numFmtId="164" fontId="16" fillId="3" borderId="18" xfId="1" applyNumberFormat="1" applyFont="1" applyFill="1" applyBorder="1" applyAlignment="1">
      <alignment horizontal="center" vertical="center"/>
    </xf>
    <xf numFmtId="164" fontId="26" fillId="3" borderId="19" xfId="3" applyNumberFormat="1" applyFont="1" applyFill="1" applyBorder="1" applyAlignment="1">
      <alignment horizontal="center" vertical="center"/>
    </xf>
    <xf numFmtId="0" fontId="2" fillId="0" borderId="16" xfId="1" applyBorder="1"/>
    <xf numFmtId="164" fontId="29" fillId="2" borderId="20" xfId="3" applyNumberFormat="1" applyFont="1" applyFill="1" applyBorder="1" applyAlignment="1">
      <alignment horizontal="center" vertical="center"/>
    </xf>
    <xf numFmtId="165" fontId="15" fillId="2" borderId="21" xfId="1" applyNumberFormat="1" applyFont="1" applyFill="1" applyBorder="1" applyAlignment="1">
      <alignment horizontal="center" vertical="center" wrapText="1"/>
    </xf>
    <xf numFmtId="164" fontId="15" fillId="7" borderId="19" xfId="0" applyNumberFormat="1" applyFont="1" applyFill="1" applyBorder="1" applyAlignment="1">
      <alignment horizontal="center" vertical="center"/>
    </xf>
    <xf numFmtId="165" fontId="6" fillId="0" borderId="16" xfId="6" applyBorder="1"/>
    <xf numFmtId="164" fontId="5" fillId="3" borderId="20" xfId="3" applyNumberFormat="1" applyFont="1" applyFill="1" applyBorder="1" applyAlignment="1">
      <alignment horizontal="center" vertical="center"/>
    </xf>
    <xf numFmtId="164" fontId="4" fillId="7" borderId="20" xfId="0" applyNumberFormat="1" applyFont="1" applyFill="1" applyBorder="1" applyAlignment="1">
      <alignment horizontal="center" vertical="center"/>
    </xf>
    <xf numFmtId="164" fontId="19" fillId="7" borderId="20" xfId="0" applyNumberFormat="1" applyFont="1" applyFill="1" applyBorder="1" applyAlignment="1">
      <alignment horizontal="center" vertical="center"/>
    </xf>
    <xf numFmtId="10" fontId="6" fillId="0" borderId="19" xfId="5" applyNumberFormat="1" applyBorder="1"/>
    <xf numFmtId="165" fontId="15" fillId="2" borderId="15" xfId="1" applyNumberFormat="1" applyFont="1" applyFill="1" applyBorder="1" applyAlignment="1">
      <alignment horizontal="center" vertical="center" wrapText="1"/>
    </xf>
    <xf numFmtId="164" fontId="14" fillId="0" borderId="20" xfId="0" applyNumberFormat="1" applyFont="1" applyBorder="1" applyAlignment="1">
      <alignment horizontal="center" vertical="center"/>
    </xf>
    <xf numFmtId="164" fontId="16" fillId="11" borderId="9" xfId="1" applyNumberFormat="1" applyFont="1" applyFill="1" applyBorder="1" applyAlignment="1" applyProtection="1">
      <alignment horizontal="center" vertical="center"/>
      <protection locked="0"/>
    </xf>
    <xf numFmtId="0" fontId="13" fillId="2" borderId="0" xfId="1" applyFont="1" applyFill="1" applyAlignment="1">
      <alignment horizontal="center"/>
    </xf>
    <xf numFmtId="0" fontId="12" fillId="3" borderId="0" xfId="1" applyFont="1" applyFill="1" applyAlignment="1">
      <alignment horizontal="center" wrapText="1"/>
    </xf>
    <xf numFmtId="0" fontId="10" fillId="3" borderId="0" xfId="1" applyFont="1" applyFill="1" applyAlignment="1">
      <alignment horizontal="center" vertical="center"/>
    </xf>
    <xf numFmtId="0" fontId="8" fillId="5" borderId="0" xfId="1" applyFont="1" applyFill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7" borderId="0" xfId="1" applyFont="1" applyFill="1" applyAlignment="1">
      <alignment horizontal="center"/>
    </xf>
    <xf numFmtId="0" fontId="16" fillId="7" borderId="0" xfId="1" applyFont="1" applyFill="1" applyAlignment="1">
      <alignment horizontal="center"/>
    </xf>
    <xf numFmtId="0" fontId="15" fillId="7" borderId="6" xfId="0" applyFont="1" applyFill="1" applyBorder="1" applyAlignment="1">
      <alignment horizontal="center" vertical="center" wrapText="1"/>
    </xf>
    <xf numFmtId="1" fontId="24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 wrapText="1"/>
    </xf>
    <xf numFmtId="1" fontId="23" fillId="3" borderId="6" xfId="0" applyNumberFormat="1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 vertical="center" wrapText="1"/>
    </xf>
    <xf numFmtId="0" fontId="16" fillId="3" borderId="0" xfId="1" applyFont="1" applyFill="1" applyAlignment="1">
      <alignment horizontal="center" vertical="center" wrapText="1"/>
    </xf>
    <xf numFmtId="0" fontId="17" fillId="7" borderId="0" xfId="1" applyFont="1" applyFill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0" fontId="25" fillId="7" borderId="0" xfId="1" applyFont="1" applyFill="1" applyAlignment="1">
      <alignment horizontal="left" vertical="center" wrapText="1"/>
    </xf>
    <xf numFmtId="0" fontId="10" fillId="5" borderId="0" xfId="1" applyFont="1" applyFill="1" applyAlignment="1">
      <alignment horizontal="center"/>
    </xf>
    <xf numFmtId="0" fontId="15" fillId="7" borderId="2" xfId="1" applyFont="1" applyFill="1" applyBorder="1" applyAlignment="1">
      <alignment horizontal="center" vertical="center"/>
    </xf>
  </cellXfs>
  <cellStyles count="19">
    <cellStyle name="Moeda 2" xfId="6" xr:uid="{773E965B-74AB-44C1-9541-802FCD253D9E}"/>
    <cellStyle name="Moeda 3" xfId="12" xr:uid="{B1FB82D9-5A4C-48A8-B9EE-2C58CC2C89F0}"/>
    <cellStyle name="Moeda 3 2" xfId="17" xr:uid="{F0FAFB8A-F48C-492D-80E4-455C9D81ADDF}"/>
    <cellStyle name="Moeda 4" xfId="15" xr:uid="{048E5A64-E7A5-4676-A7DE-F0B148A6D76C}"/>
    <cellStyle name="Normal" xfId="0" builtinId="0"/>
    <cellStyle name="Normal 2 2" xfId="8" xr:uid="{0B238844-A876-4963-8E97-14D3D99B86AC}"/>
    <cellStyle name="Normal 3" xfId="1" xr:uid="{00000000-0005-0000-0000-000001000000}"/>
    <cellStyle name="Normal 3 2" xfId="7" xr:uid="{12C9FB42-38C4-4029-956B-347217E68BB4}"/>
    <cellStyle name="Porcentagem" xfId="3" builtinId="5"/>
    <cellStyle name="Porcentagem 2" xfId="5" xr:uid="{9488FE84-486A-4B38-93C0-947B27FAD129}"/>
    <cellStyle name="Porcentagem 2 2" xfId="9" xr:uid="{ADBCA961-8E1F-4A2B-A231-F3C162C1B4CA}"/>
    <cellStyle name="Vírgula" xfId="2" builtinId="3"/>
    <cellStyle name="Vírgula 2" xfId="4" xr:uid="{EE4A958E-0A4A-450B-A030-F761FBD38CCE}"/>
    <cellStyle name="Vírgula 2 2" xfId="10" xr:uid="{E370A60D-8103-4815-BE22-B434AF70F4F1}"/>
    <cellStyle name="Vírgula 2 2 2" xfId="13" xr:uid="{F0770407-EAA1-4091-8807-97674E59D6A4}"/>
    <cellStyle name="Vírgula 2 2 2 2" xfId="18" xr:uid="{4E73ED15-067B-42BE-8B9F-8D1074CDB98F}"/>
    <cellStyle name="Vírgula 3" xfId="11" xr:uid="{96536CFD-07F4-4D11-AD0F-B833C7EE729B}"/>
    <cellStyle name="Vírgula 3 2" xfId="16" xr:uid="{D45A1444-EF6A-4C8D-AA80-E3FA295D51CE}"/>
    <cellStyle name="Vírgula 4" xfId="14" xr:uid="{117A5A07-D86D-4274-A17E-16F0F44225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0</xdr:row>
          <xdr:rowOff>38100</xdr:rowOff>
        </xdr:from>
        <xdr:to>
          <xdr:col>2</xdr:col>
          <xdr:colOff>238125</xdr:colOff>
          <xdr:row>2</xdr:row>
          <xdr:rowOff>209550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CFF7C-20AA-44DD-9A76-8C4FD356115C}">
  <dimension ref="A1:R74"/>
  <sheetViews>
    <sheetView tabSelected="1" view="pageBreakPreview" zoomScale="175" zoomScaleNormal="70" zoomScaleSheetLayoutView="175" workbookViewId="0">
      <pane ySplit="5" topLeftCell="A45" activePane="bottomLeft" state="frozen"/>
      <selection pane="bottomLeft" activeCell="C51" sqref="C51"/>
    </sheetView>
  </sheetViews>
  <sheetFormatPr defaultRowHeight="15" x14ac:dyDescent="0.25"/>
  <cols>
    <col min="1" max="1" width="2.42578125" style="2" customWidth="1"/>
    <col min="2" max="2" width="5.85546875" style="2" customWidth="1"/>
    <col min="3" max="3" width="32.7109375" style="13" customWidth="1"/>
    <col min="4" max="4" width="2.5703125" style="10" customWidth="1"/>
    <col min="5" max="5" width="19" style="13" customWidth="1"/>
    <col min="6" max="6" width="15.42578125" style="10" customWidth="1"/>
    <col min="7" max="7" width="16.140625" style="10" bestFit="1" customWidth="1"/>
    <col min="8" max="8" width="15" style="2" customWidth="1"/>
    <col min="9" max="10" width="15.85546875" style="2" customWidth="1"/>
    <col min="11" max="11" width="22.7109375" style="2" bestFit="1" customWidth="1"/>
    <col min="12" max="12" width="15.85546875" style="2" customWidth="1"/>
    <col min="13" max="16384" width="9.140625" style="2"/>
  </cols>
  <sheetData>
    <row r="1" spans="1:18" ht="18" x14ac:dyDescent="0.25">
      <c r="B1" s="154" t="s">
        <v>0</v>
      </c>
      <c r="C1" s="154"/>
      <c r="D1" s="154"/>
      <c r="E1" s="154"/>
      <c r="F1" s="154"/>
      <c r="G1" s="154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5.75" x14ac:dyDescent="0.25">
      <c r="B2" s="4"/>
      <c r="C2" s="153" t="s">
        <v>1</v>
      </c>
      <c r="D2" s="153"/>
      <c r="E2" s="153"/>
      <c r="F2" s="153"/>
      <c r="G2" s="153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31.5" customHeight="1" x14ac:dyDescent="0.25">
      <c r="B3" s="6"/>
      <c r="C3" s="152" t="s">
        <v>48</v>
      </c>
      <c r="D3" s="152"/>
      <c r="E3" s="152"/>
      <c r="F3" s="152"/>
      <c r="G3" s="152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4.5" customHeight="1" x14ac:dyDescent="0.25">
      <c r="B4" s="5"/>
      <c r="C4" s="7"/>
      <c r="D4" s="8"/>
      <c r="E4" s="7"/>
      <c r="F4" s="8"/>
      <c r="G4" s="8"/>
      <c r="H4" s="5"/>
      <c r="I4" s="5"/>
      <c r="J4" s="5"/>
      <c r="K4" s="5"/>
      <c r="L4" s="5"/>
      <c r="M4" s="5"/>
      <c r="N4" s="170"/>
      <c r="O4" s="170"/>
      <c r="P4" s="5"/>
      <c r="Q4" s="5"/>
      <c r="R4" s="5"/>
    </row>
    <row r="5" spans="1:18" s="10" customFormat="1" ht="25.5" x14ac:dyDescent="0.2">
      <c r="B5" s="11" t="s">
        <v>2</v>
      </c>
      <c r="C5" s="12" t="s">
        <v>3</v>
      </c>
      <c r="D5" s="171" t="s">
        <v>4</v>
      </c>
      <c r="E5" s="171"/>
      <c r="F5" s="99" t="s">
        <v>41</v>
      </c>
      <c r="G5" s="92" t="s">
        <v>42</v>
      </c>
      <c r="H5" s="72"/>
      <c r="I5" s="72"/>
      <c r="J5" s="72"/>
      <c r="K5" s="73"/>
    </row>
    <row r="6" spans="1:18" ht="18" customHeight="1" x14ac:dyDescent="0.35">
      <c r="B6" s="151" t="s">
        <v>7</v>
      </c>
      <c r="C6" s="151"/>
      <c r="D6" s="151"/>
      <c r="E6" s="151"/>
      <c r="F6" s="151"/>
      <c r="G6" s="151"/>
      <c r="H6" s="9"/>
      <c r="I6" s="9"/>
    </row>
    <row r="7" spans="1:18" ht="15.75" x14ac:dyDescent="0.25">
      <c r="B7" s="14"/>
      <c r="C7" s="169" t="s">
        <v>37</v>
      </c>
      <c r="D7" s="169"/>
      <c r="E7" s="169"/>
      <c r="F7" s="125" t="s">
        <v>44</v>
      </c>
      <c r="G7" s="107" t="s">
        <v>44</v>
      </c>
    </row>
    <row r="8" spans="1:18" x14ac:dyDescent="0.25">
      <c r="A8" s="15" t="s">
        <v>8</v>
      </c>
      <c r="B8" s="16" t="str">
        <f>CONCATENATE(A8,COUNTIF($A$5:A8,A8))</f>
        <v>B1.1</v>
      </c>
      <c r="C8" s="17" t="s">
        <v>47</v>
      </c>
      <c r="D8" s="165"/>
      <c r="E8" s="165"/>
      <c r="F8" s="126">
        <v>7.09</v>
      </c>
      <c r="G8" s="150"/>
      <c r="H8" s="56"/>
      <c r="I8" s="56"/>
      <c r="J8" s="56"/>
      <c r="K8" s="57"/>
    </row>
    <row r="9" spans="1:18" s="15" customFormat="1" x14ac:dyDescent="0.25">
      <c r="A9" s="15" t="str">
        <f t="shared" ref="A9:A12" si="0">A8</f>
        <v>B1.</v>
      </c>
      <c r="B9" s="16" t="str">
        <f>CONCATENATE(A9,COUNTIF($A$5:A9,A9))</f>
        <v>B1.2</v>
      </c>
      <c r="C9" s="32" t="s">
        <v>46</v>
      </c>
      <c r="D9" s="165"/>
      <c r="E9" s="165"/>
      <c r="F9" s="126">
        <v>1.0634999999999999</v>
      </c>
      <c r="G9" s="150"/>
      <c r="H9" s="56"/>
      <c r="I9" s="56"/>
    </row>
    <row r="10" spans="1:18" s="15" customFormat="1" ht="24" customHeight="1" x14ac:dyDescent="0.25">
      <c r="A10" s="15" t="str">
        <f t="shared" si="0"/>
        <v>B1.</v>
      </c>
      <c r="B10" s="20" t="str">
        <f>CONCATENATE(A10,COUNTIF($A$5:A10,A10))</f>
        <v>B1.3</v>
      </c>
      <c r="C10" s="58" t="s">
        <v>9</v>
      </c>
      <c r="D10" s="166" t="str">
        <f>CONCATENATE("(",B8," + ",B9,")")</f>
        <v>(B1.1 + B1.2)</v>
      </c>
      <c r="E10" s="166"/>
      <c r="F10" s="127">
        <f>SUM(F8:F9)</f>
        <v>8.1534999999999993</v>
      </c>
      <c r="G10" s="108">
        <f>SUM(G8:G9)</f>
        <v>0</v>
      </c>
      <c r="H10" s="2"/>
      <c r="I10" s="2"/>
      <c r="J10" s="2"/>
    </row>
    <row r="11" spans="1:18" s="15" customFormat="1" ht="24" customHeight="1" x14ac:dyDescent="0.25">
      <c r="A11" s="15" t="str">
        <f t="shared" si="0"/>
        <v>B1.</v>
      </c>
      <c r="B11" s="21" t="str">
        <f>CONCATENATE(A11,COUNTIF($A$5:A11,A11))</f>
        <v>B1.4</v>
      </c>
      <c r="C11" s="32" t="s">
        <v>10</v>
      </c>
      <c r="D11" s="167"/>
      <c r="E11" s="167"/>
      <c r="F11" s="128">
        <v>6830</v>
      </c>
      <c r="G11" s="109">
        <v>6830</v>
      </c>
      <c r="H11" s="2"/>
      <c r="I11" s="2"/>
      <c r="J11" s="2"/>
    </row>
    <row r="12" spans="1:18" ht="16.5" customHeight="1" x14ac:dyDescent="0.25">
      <c r="A12" s="15" t="str">
        <f t="shared" si="0"/>
        <v>B1.</v>
      </c>
      <c r="B12" s="20" t="str">
        <f>CONCATENATE(A12,COUNTIF($A$5:A12,A12))</f>
        <v>B1.5</v>
      </c>
      <c r="C12" s="58" t="s">
        <v>11</v>
      </c>
      <c r="D12" s="166" t="str">
        <f>CONCATENATE(B10," x ",B11)</f>
        <v>B1.3 x B1.4</v>
      </c>
      <c r="E12" s="166"/>
      <c r="F12" s="127">
        <f>SUM(F10)*F11</f>
        <v>55688.404999999999</v>
      </c>
      <c r="G12" s="108">
        <f>SUM(G10)*G11</f>
        <v>0</v>
      </c>
    </row>
    <row r="13" spans="1:18" ht="6.75" customHeight="1" x14ac:dyDescent="0.25">
      <c r="F13" s="129"/>
      <c r="G13" s="110"/>
    </row>
    <row r="14" spans="1:18" ht="15.75" x14ac:dyDescent="0.25">
      <c r="B14" s="14"/>
      <c r="C14" s="169" t="s">
        <v>37</v>
      </c>
      <c r="D14" s="169"/>
      <c r="E14" s="169"/>
      <c r="F14" s="125" t="s">
        <v>45</v>
      </c>
      <c r="G14" s="107" t="s">
        <v>45</v>
      </c>
    </row>
    <row r="15" spans="1:18" x14ac:dyDescent="0.25">
      <c r="A15" s="15" t="s">
        <v>8</v>
      </c>
      <c r="B15" s="16" t="str">
        <f>CONCATENATE(A15,COUNTIF($A$5:A15,A15))</f>
        <v>B1.6</v>
      </c>
      <c r="C15" s="17" t="s">
        <v>47</v>
      </c>
      <c r="D15" s="165"/>
      <c r="E15" s="165"/>
      <c r="F15" s="126">
        <v>7.09</v>
      </c>
      <c r="G15" s="150"/>
      <c r="H15" s="56"/>
      <c r="I15" s="56"/>
      <c r="J15" s="56"/>
      <c r="K15" s="57"/>
    </row>
    <row r="16" spans="1:18" s="15" customFormat="1" x14ac:dyDescent="0.25">
      <c r="A16" s="15" t="str">
        <f t="shared" ref="A16:A21" si="1">A15</f>
        <v>B1.</v>
      </c>
      <c r="B16" s="16" t="str">
        <f>CONCATENATE(A16,COUNTIF($A$5:A16,A16))</f>
        <v>B1.7</v>
      </c>
      <c r="C16" s="32" t="s">
        <v>46</v>
      </c>
      <c r="D16" s="165"/>
      <c r="E16" s="165"/>
      <c r="F16" s="126">
        <v>1.0634999999999999</v>
      </c>
      <c r="G16" s="150"/>
      <c r="H16" s="56"/>
      <c r="I16" s="56"/>
    </row>
    <row r="17" spans="1:10" s="15" customFormat="1" ht="22.5" customHeight="1" x14ac:dyDescent="0.25">
      <c r="A17" s="15" t="str">
        <f t="shared" si="1"/>
        <v>B1.</v>
      </c>
      <c r="B17" s="16" t="str">
        <f>CONCATENATE(A17,COUNTIF($A$5:A17,A17))</f>
        <v>B1.8</v>
      </c>
      <c r="C17" s="17" t="s">
        <v>35</v>
      </c>
      <c r="D17" s="165"/>
      <c r="E17" s="165"/>
      <c r="F17" s="126">
        <v>1.22</v>
      </c>
      <c r="G17" s="150"/>
      <c r="H17" s="79"/>
      <c r="J17" s="60"/>
    </row>
    <row r="18" spans="1:10" s="15" customFormat="1" x14ac:dyDescent="0.25">
      <c r="A18" s="15" t="str">
        <f t="shared" si="1"/>
        <v>B1.</v>
      </c>
      <c r="B18" s="16" t="str">
        <f>CONCATENATE(A18,COUNTIF($A$5:A18,A18))</f>
        <v>B1.9</v>
      </c>
      <c r="C18" s="17" t="s">
        <v>36</v>
      </c>
      <c r="D18" s="165"/>
      <c r="E18" s="165"/>
      <c r="F18" s="126">
        <v>1.42</v>
      </c>
      <c r="G18" s="150"/>
      <c r="H18" s="56"/>
      <c r="I18" s="56"/>
      <c r="J18" s="60"/>
    </row>
    <row r="19" spans="1:10" s="15" customFormat="1" ht="24" customHeight="1" x14ac:dyDescent="0.25">
      <c r="A19" s="15" t="str">
        <f>A16</f>
        <v>B1.</v>
      </c>
      <c r="B19" s="20" t="str">
        <f>CONCATENATE(A19,COUNTIF($A$5:A19,A19))</f>
        <v>B1.10</v>
      </c>
      <c r="C19" s="58" t="s">
        <v>9</v>
      </c>
      <c r="D19" s="166" t="str">
        <f>CONCATENATE("(",B15," + ",B16,")")</f>
        <v>(B1.6 + B1.7)</v>
      </c>
      <c r="E19" s="166"/>
      <c r="F19" s="127">
        <f>SUM(F15:F18)</f>
        <v>10.7935</v>
      </c>
      <c r="G19" s="108">
        <f>SUM(G15:G18)</f>
        <v>0</v>
      </c>
      <c r="H19" s="2"/>
      <c r="I19" s="2"/>
      <c r="J19" s="2"/>
    </row>
    <row r="20" spans="1:10" s="15" customFormat="1" ht="24" customHeight="1" x14ac:dyDescent="0.25">
      <c r="A20" s="15" t="str">
        <f t="shared" si="1"/>
        <v>B1.</v>
      </c>
      <c r="B20" s="21" t="str">
        <f>CONCATENATE(A20,COUNTIF($A$5:A20,A20))</f>
        <v>B1.11</v>
      </c>
      <c r="C20" s="32" t="s">
        <v>10</v>
      </c>
      <c r="D20" s="167"/>
      <c r="E20" s="167"/>
      <c r="F20" s="128">
        <v>10.000000000000018</v>
      </c>
      <c r="G20" s="109">
        <v>10.000000000000018</v>
      </c>
      <c r="H20" s="2"/>
      <c r="I20" s="2"/>
      <c r="J20" s="2"/>
    </row>
    <row r="21" spans="1:10" ht="16.5" customHeight="1" x14ac:dyDescent="0.25">
      <c r="A21" s="15" t="str">
        <f t="shared" si="1"/>
        <v>B1.</v>
      </c>
      <c r="B21" s="20" t="str">
        <f>CONCATENATE(A21,COUNTIF($A$5:A21,A21))</f>
        <v>B1.12</v>
      </c>
      <c r="C21" s="58" t="s">
        <v>11</v>
      </c>
      <c r="D21" s="166" t="str">
        <f>CONCATENATE(B19," x ",B20)</f>
        <v>B1.10 x B1.11</v>
      </c>
      <c r="E21" s="166"/>
      <c r="F21" s="127">
        <f>SUM(F19)*F20</f>
        <v>107.93500000000019</v>
      </c>
      <c r="G21" s="108">
        <f>SUM(G19)*G20</f>
        <v>0</v>
      </c>
    </row>
    <row r="22" spans="1:10" ht="3" customHeight="1" x14ac:dyDescent="0.25">
      <c r="F22" s="129"/>
      <c r="G22" s="110"/>
    </row>
    <row r="23" spans="1:10" s="15" customFormat="1" ht="15" customHeight="1" x14ac:dyDescent="0.25">
      <c r="A23" s="15" t="str">
        <f>A10</f>
        <v>B1.</v>
      </c>
      <c r="B23" s="93" t="str">
        <f>CONCATENATE(A23,COUNTIF($A$5:A23,A23))</f>
        <v>B1.13</v>
      </c>
      <c r="C23" s="94" t="s">
        <v>12</v>
      </c>
      <c r="D23" s="168" t="str">
        <f>CONCATENATE(B12,"(1)  + ",B23,"(2) ")</f>
        <v xml:space="preserve">B1.5(1)  + B1.13(2) </v>
      </c>
      <c r="E23" s="168"/>
      <c r="F23" s="130">
        <f>F12+F21</f>
        <v>55796.34</v>
      </c>
      <c r="G23" s="111">
        <f>G12+G21</f>
        <v>0</v>
      </c>
      <c r="H23" s="19"/>
      <c r="I23" s="2"/>
    </row>
    <row r="24" spans="1:10" ht="3" customHeight="1" x14ac:dyDescent="0.25">
      <c r="F24" s="129"/>
      <c r="G24" s="110"/>
    </row>
    <row r="25" spans="1:10" ht="25.5" x14ac:dyDescent="0.25">
      <c r="B25" s="88"/>
      <c r="C25" s="89" t="s">
        <v>13</v>
      </c>
      <c r="D25" s="90"/>
      <c r="E25" s="91"/>
      <c r="F25" s="131" t="s">
        <v>41</v>
      </c>
      <c r="G25" s="112" t="s">
        <v>42</v>
      </c>
    </row>
    <row r="26" spans="1:10" ht="14.25" customHeight="1" x14ac:dyDescent="0.25">
      <c r="A26" s="15" t="s">
        <v>8</v>
      </c>
      <c r="B26" s="80" t="str">
        <f>CONCATENATE(A26,COUNTIF($A$5:A26,A26))</f>
        <v>B1.14</v>
      </c>
      <c r="C26" s="27" t="s">
        <v>15</v>
      </c>
      <c r="D26" s="28"/>
      <c r="E26" s="82"/>
      <c r="F26" s="132">
        <v>12800</v>
      </c>
      <c r="G26" s="150"/>
    </row>
    <row r="27" spans="1:10" ht="26.25" customHeight="1" x14ac:dyDescent="0.25">
      <c r="A27" s="15" t="s">
        <v>8</v>
      </c>
      <c r="B27" s="80" t="str">
        <f>CONCATENATE(A27,COUNTIF($A$5:A27,A27))</f>
        <v>B1.15</v>
      </c>
      <c r="C27" s="29" t="s">
        <v>16</v>
      </c>
      <c r="D27" s="165"/>
      <c r="E27" s="165"/>
      <c r="F27" s="126">
        <v>2909.74</v>
      </c>
      <c r="G27" s="150"/>
    </row>
    <row r="28" spans="1:10" x14ac:dyDescent="0.25">
      <c r="A28" s="15" t="s">
        <v>8</v>
      </c>
      <c r="B28" s="80" t="str">
        <f>CONCATENATE(A28,COUNTIF($A$5:A28,A28))</f>
        <v>B1.16</v>
      </c>
      <c r="C28" s="30" t="s">
        <v>17</v>
      </c>
      <c r="D28" s="31"/>
      <c r="E28" s="84" t="str">
        <f>CONCATENATE(B26," - ",B27)</f>
        <v>B1.14 - B1.15</v>
      </c>
      <c r="F28" s="133">
        <f>(F26-F27)</f>
        <v>9890.26</v>
      </c>
      <c r="G28" s="113">
        <f>(G26-G27)</f>
        <v>0</v>
      </c>
    </row>
    <row r="29" spans="1:10" x14ac:dyDescent="0.25">
      <c r="A29" s="15" t="s">
        <v>8</v>
      </c>
      <c r="B29" s="80" t="str">
        <f>CONCATENATE(A29,COUNTIF($A$5:A29,A29))</f>
        <v>B1.17</v>
      </c>
      <c r="C29" s="29" t="s">
        <v>18</v>
      </c>
      <c r="D29" s="28"/>
      <c r="E29" s="85"/>
      <c r="F29" s="132">
        <v>17280</v>
      </c>
      <c r="G29" s="150"/>
    </row>
    <row r="30" spans="1:10" ht="22.5" customHeight="1" x14ac:dyDescent="0.25">
      <c r="A30" s="15" t="s">
        <v>8</v>
      </c>
      <c r="B30" s="80" t="str">
        <f>CONCATENATE(A30,COUNTIF($A$5:A30,A30))</f>
        <v>B1.18</v>
      </c>
      <c r="C30" s="32" t="s">
        <v>19</v>
      </c>
      <c r="D30" s="18"/>
      <c r="E30" s="82"/>
      <c r="F30" s="126">
        <v>3456</v>
      </c>
      <c r="G30" s="150"/>
    </row>
    <row r="31" spans="1:10" x14ac:dyDescent="0.25">
      <c r="A31" s="15" t="s">
        <v>8</v>
      </c>
      <c r="B31" s="80" t="str">
        <f>CONCATENATE(A31,COUNTIF($A$5:A31,A31))</f>
        <v>B1.19</v>
      </c>
      <c r="C31" s="33" t="s">
        <v>17</v>
      </c>
      <c r="D31" s="31"/>
      <c r="E31" s="86" t="str">
        <f>CONCATENATE(B29," - ",B30)</f>
        <v>B1.17 - B1.18</v>
      </c>
      <c r="F31" s="134">
        <f>F29-F30</f>
        <v>13824</v>
      </c>
      <c r="G31" s="114">
        <f>G29-G30</f>
        <v>0</v>
      </c>
    </row>
    <row r="32" spans="1:10" x14ac:dyDescent="0.25">
      <c r="A32" s="15" t="s">
        <v>8</v>
      </c>
      <c r="B32" s="81" t="str">
        <f>CONCATENATE(A32,COUNTIF($A$5:A32,A32))</f>
        <v>B1.20</v>
      </c>
      <c r="C32" s="34" t="s">
        <v>20</v>
      </c>
      <c r="D32" s="35"/>
      <c r="E32" s="87" t="str">
        <f>CONCATENATE(B28," + ",B31)</f>
        <v>B1.16 + B1.19</v>
      </c>
      <c r="F32" s="135">
        <f>F31+F28</f>
        <v>23714.260000000002</v>
      </c>
      <c r="G32" s="115">
        <f>G31+G28</f>
        <v>0</v>
      </c>
    </row>
    <row r="33" spans="1:11" ht="6.75" customHeight="1" x14ac:dyDescent="0.25">
      <c r="F33" s="129"/>
      <c r="G33" s="110"/>
    </row>
    <row r="34" spans="1:11" x14ac:dyDescent="0.25">
      <c r="B34" s="22"/>
      <c r="C34" s="23" t="s">
        <v>5</v>
      </c>
      <c r="D34" s="24"/>
      <c r="E34" s="25"/>
      <c r="F34" s="136" t="s">
        <v>14</v>
      </c>
      <c r="G34" s="116" t="s">
        <v>14</v>
      </c>
    </row>
    <row r="35" spans="1:11" ht="23.25" customHeight="1" x14ac:dyDescent="0.25">
      <c r="A35" s="15" t="s">
        <v>8</v>
      </c>
      <c r="B35" s="36" t="str">
        <f>CONCATENATE(A35,COUNTIF($A$5:A35,A35))</f>
        <v>B1.21</v>
      </c>
      <c r="C35" s="76" t="s">
        <v>21</v>
      </c>
      <c r="D35" s="162"/>
      <c r="E35" s="162"/>
      <c r="F35" s="137">
        <v>27807.96</v>
      </c>
      <c r="G35" s="150"/>
      <c r="H35" s="19"/>
    </row>
    <row r="36" spans="1:11" ht="4.5" customHeight="1" x14ac:dyDescent="0.25">
      <c r="F36" s="129"/>
      <c r="G36" s="110"/>
      <c r="H36" s="37"/>
      <c r="I36" s="38"/>
    </row>
    <row r="37" spans="1:11" ht="15" customHeight="1" x14ac:dyDescent="0.25">
      <c r="B37" s="39"/>
      <c r="C37" s="40" t="s">
        <v>22</v>
      </c>
      <c r="D37" s="41"/>
      <c r="E37" s="40"/>
      <c r="F37" s="136" t="s">
        <v>14</v>
      </c>
      <c r="G37" s="116" t="s">
        <v>14</v>
      </c>
    </row>
    <row r="38" spans="1:11" ht="15" customHeight="1" x14ac:dyDescent="0.25">
      <c r="A38" s="15" t="s">
        <v>8</v>
      </c>
      <c r="B38" s="97" t="str">
        <f>CONCATENATE(A38,COUNTIF($A$5:A38,A38))</f>
        <v>B1.22</v>
      </c>
      <c r="C38" s="98" t="s">
        <v>23</v>
      </c>
      <c r="D38" s="163"/>
      <c r="E38" s="163"/>
      <c r="F38" s="138">
        <v>1869.18</v>
      </c>
      <c r="G38" s="150"/>
      <c r="H38" s="19"/>
    </row>
    <row r="39" spans="1:11" ht="4.5" customHeight="1" x14ac:dyDescent="0.25">
      <c r="C39" s="2"/>
      <c r="D39" s="2"/>
      <c r="E39" s="2"/>
      <c r="F39" s="139"/>
      <c r="G39" s="117"/>
    </row>
    <row r="40" spans="1:11" ht="25.5" x14ac:dyDescent="0.25">
      <c r="A40" s="15" t="s">
        <v>8</v>
      </c>
      <c r="B40" s="67" t="str">
        <f>CONCATENATE(A40,COUNTIF($A$5:A40,A40))</f>
        <v>B1.23</v>
      </c>
      <c r="C40" s="68" t="s">
        <v>24</v>
      </c>
      <c r="D40" s="164" t="str">
        <f>CONCATENATE(B23," + ",B32," + ",B35," + ",B38)</f>
        <v>B1.13 + B1.20 + B1.21 + B1.22</v>
      </c>
      <c r="E40" s="164"/>
      <c r="F40" s="140">
        <f>F23+F32+F35+F38</f>
        <v>109187.73999999999</v>
      </c>
      <c r="G40" s="118">
        <f>G23+G32+G35+G38</f>
        <v>0</v>
      </c>
    </row>
    <row r="41" spans="1:11" ht="4.5" customHeight="1" x14ac:dyDescent="0.25">
      <c r="F41" s="129"/>
      <c r="G41" s="110"/>
    </row>
    <row r="42" spans="1:11" ht="25.5" x14ac:dyDescent="0.25">
      <c r="B42" s="100"/>
      <c r="C42" s="101" t="s">
        <v>6</v>
      </c>
      <c r="D42" s="101"/>
      <c r="E42" s="102"/>
      <c r="F42" s="141" t="s">
        <v>41</v>
      </c>
      <c r="G42" s="112" t="s">
        <v>42</v>
      </c>
    </row>
    <row r="43" spans="1:11" ht="15" customHeight="1" x14ac:dyDescent="0.25">
      <c r="A43" s="15" t="s">
        <v>43</v>
      </c>
      <c r="B43" s="95" t="str">
        <f>CONCATENATE(A43,COUNTIF($A$5:A43,A43))</f>
        <v>C.1</v>
      </c>
      <c r="C43" s="96" t="s">
        <v>25</v>
      </c>
      <c r="D43" s="158"/>
      <c r="E43" s="158"/>
      <c r="F43" s="142">
        <v>18758.453731999998</v>
      </c>
      <c r="G43" s="150"/>
    </row>
    <row r="44" spans="1:11" ht="4.5" customHeight="1" x14ac:dyDescent="0.25">
      <c r="F44" s="143"/>
      <c r="G44" s="119"/>
      <c r="H44" s="66"/>
      <c r="I44" s="66"/>
      <c r="J44" s="66"/>
    </row>
    <row r="45" spans="1:11" ht="25.5" x14ac:dyDescent="0.25">
      <c r="B45" s="1"/>
      <c r="C45" s="50" t="s">
        <v>26</v>
      </c>
      <c r="D45" s="52"/>
      <c r="E45" s="51"/>
      <c r="F45" s="141" t="s">
        <v>41</v>
      </c>
      <c r="G45" s="112" t="s">
        <v>42</v>
      </c>
      <c r="H45" s="52"/>
      <c r="I45" s="52"/>
      <c r="J45" s="52"/>
    </row>
    <row r="46" spans="1:11" x14ac:dyDescent="0.25">
      <c r="A46" s="2" t="s">
        <v>27</v>
      </c>
      <c r="B46" s="48" t="str">
        <f>CONCATENATE(A46,COUNTIF($A$5:A46,A46))</f>
        <v>D1</v>
      </c>
      <c r="C46" s="49" t="str">
        <f>B6</f>
        <v>Pessoal</v>
      </c>
      <c r="D46" s="159" t="str">
        <f>B40</f>
        <v>B1.23</v>
      </c>
      <c r="E46" s="159"/>
      <c r="F46" s="144">
        <f>F40</f>
        <v>109187.73999999999</v>
      </c>
      <c r="G46" s="120">
        <f>G40</f>
        <v>0</v>
      </c>
      <c r="H46" s="53"/>
      <c r="I46" s="53"/>
      <c r="J46" s="53"/>
      <c r="K46" s="65"/>
    </row>
    <row r="47" spans="1:11" x14ac:dyDescent="0.25">
      <c r="A47" s="2" t="str">
        <f>A46</f>
        <v>D</v>
      </c>
      <c r="B47" s="48" t="str">
        <f>CONCATENATE(A47,COUNTIF($A$5:A47,A47))</f>
        <v>D2</v>
      </c>
      <c r="C47" s="49" t="str">
        <f>C42</f>
        <v>BDI</v>
      </c>
      <c r="D47" s="160" t="str">
        <f>B43</f>
        <v>C.1</v>
      </c>
      <c r="E47" s="160"/>
      <c r="F47" s="144">
        <f>ROUND(F43,2)</f>
        <v>18758.45</v>
      </c>
      <c r="G47" s="120">
        <f>ROUND(G43,2)</f>
        <v>0</v>
      </c>
      <c r="H47" s="53"/>
      <c r="I47" s="53"/>
      <c r="J47" s="53"/>
      <c r="K47" s="65"/>
    </row>
    <row r="48" spans="1:11" x14ac:dyDescent="0.25">
      <c r="A48" s="43" t="str">
        <f t="shared" ref="A48" si="2">A47</f>
        <v>D</v>
      </c>
      <c r="B48" s="48" t="str">
        <f>CONCATENATE(A48,COUNTIF($A$5:A48,A48))</f>
        <v>D3</v>
      </c>
      <c r="C48" s="54" t="s">
        <v>28</v>
      </c>
      <c r="D48" s="161" t="str">
        <f>CONCATENATE("SOMA(",B46,":",B47,")")</f>
        <v>SOMA(D1:D2)</v>
      </c>
      <c r="E48" s="161"/>
      <c r="F48" s="145">
        <f>SUM(F46:F47)</f>
        <v>127946.18999999999</v>
      </c>
      <c r="G48" s="121">
        <f>SUM(G46:G47)</f>
        <v>0</v>
      </c>
      <c r="H48" s="55"/>
      <c r="I48" s="55"/>
      <c r="J48" s="55"/>
      <c r="K48" s="65"/>
    </row>
    <row r="49" spans="1:12" x14ac:dyDescent="0.25">
      <c r="A49" s="43" t="str">
        <f>A48</f>
        <v>D</v>
      </c>
      <c r="B49" s="48" t="str">
        <f>CONCATENATE(A49,COUNTIF($A$5:A49,A49))</f>
        <v>D4</v>
      </c>
      <c r="C49" s="71" t="s">
        <v>34</v>
      </c>
      <c r="D49" s="161" t="str">
        <f>CONCATENATE(B48," x 10 meses")</f>
        <v>D3 x 10 meses</v>
      </c>
      <c r="E49" s="161"/>
      <c r="F49" s="146">
        <f>F48*10</f>
        <v>1279461.8999999999</v>
      </c>
      <c r="G49" s="122">
        <f>G48*10</f>
        <v>0</v>
      </c>
      <c r="H49" s="59"/>
      <c r="J49" s="42"/>
      <c r="K49" s="42"/>
    </row>
    <row r="50" spans="1:12" s="44" customFormat="1" ht="6" customHeight="1" x14ac:dyDescent="0.2">
      <c r="B50" s="106"/>
      <c r="C50" s="106"/>
      <c r="D50" s="106"/>
      <c r="E50" s="106"/>
      <c r="F50" s="147"/>
      <c r="G50" s="123"/>
      <c r="H50" s="69"/>
      <c r="I50" s="70"/>
    </row>
    <row r="51" spans="1:12" ht="29.25" customHeight="1" x14ac:dyDescent="0.25">
      <c r="A51" s="43"/>
      <c r="B51" s="103"/>
      <c r="C51" s="104" t="s">
        <v>29</v>
      </c>
      <c r="D51" s="105"/>
      <c r="E51" s="105"/>
      <c r="F51" s="148" t="s">
        <v>41</v>
      </c>
      <c r="G51" s="124" t="s">
        <v>42</v>
      </c>
      <c r="H51" s="59"/>
      <c r="K51" s="42"/>
    </row>
    <row r="52" spans="1:12" x14ac:dyDescent="0.25">
      <c r="A52" s="43" t="s">
        <v>27</v>
      </c>
      <c r="B52" s="48" t="str">
        <f>CONCATENATE(A52,COUNTIF($A$5:A52,A52))</f>
        <v>D5</v>
      </c>
      <c r="C52" s="64" t="s">
        <v>30</v>
      </c>
      <c r="D52" s="155" t="str">
        <f>_xlfn.CONCAT($B$48," / ",$B$54,"(1) x ",B52,"(1)")</f>
        <v>D3 / D7(1) x D5(1)</v>
      </c>
      <c r="E52" s="155"/>
      <c r="F52" s="149">
        <f>ROUND(F$48/27*12,2)</f>
        <v>56864.97</v>
      </c>
      <c r="G52" s="149">
        <f>ROUND(G$48/27*12,2)</f>
        <v>0</v>
      </c>
      <c r="J52" s="42"/>
      <c r="K52" s="42"/>
    </row>
    <row r="53" spans="1:12" ht="24.75" customHeight="1" x14ac:dyDescent="0.25">
      <c r="A53" s="43" t="str">
        <f>A52</f>
        <v>D</v>
      </c>
      <c r="B53" s="48" t="str">
        <f>CONCATENATE(A53,COUNTIF($A$5:A53,A53))</f>
        <v>D6</v>
      </c>
      <c r="C53" s="64" t="s">
        <v>31</v>
      </c>
      <c r="D53" s="155" t="str">
        <f>_xlfn.CONCAT($B$48," / ",$B$54,"(1) x ",B53,"(1)")</f>
        <v>D3 / D7(1) x D6(1)</v>
      </c>
      <c r="E53" s="155"/>
      <c r="F53" s="149">
        <f>ROUND(F$48/27*15,2)</f>
        <v>71081.22</v>
      </c>
      <c r="G53" s="149">
        <f>ROUND(G$48/27*15,2)</f>
        <v>0</v>
      </c>
      <c r="J53" s="42"/>
      <c r="K53" s="42"/>
    </row>
    <row r="54" spans="1:12" ht="18.75" customHeight="1" x14ac:dyDescent="0.25">
      <c r="A54" s="43" t="str">
        <f t="shared" ref="A54" si="3">A53</f>
        <v>D</v>
      </c>
      <c r="B54" s="48" t="str">
        <f>CONCATENATE(A54,COUNTIF($A$5:A54,A54))</f>
        <v>D7</v>
      </c>
      <c r="C54" s="54" t="s">
        <v>28</v>
      </c>
      <c r="D54" s="63"/>
      <c r="E54" s="63"/>
      <c r="F54" s="145">
        <f>SUM(F52:F53)</f>
        <v>127946.19</v>
      </c>
      <c r="G54" s="121">
        <f>SUM(G52:G53)</f>
        <v>0</v>
      </c>
      <c r="J54" s="42"/>
      <c r="K54" s="42"/>
    </row>
    <row r="55" spans="1:12" ht="6" customHeight="1" x14ac:dyDescent="0.25">
      <c r="K55" s="42"/>
    </row>
    <row r="56" spans="1:12" x14ac:dyDescent="0.25">
      <c r="B56" s="26"/>
      <c r="C56" s="26"/>
      <c r="D56" s="45" t="s">
        <v>32</v>
      </c>
      <c r="E56" s="83" t="s">
        <v>40</v>
      </c>
      <c r="F56" s="46"/>
      <c r="G56" s="46"/>
      <c r="H56" s="42"/>
      <c r="K56" s="42"/>
    </row>
    <row r="57" spans="1:12" ht="33.75" customHeight="1" x14ac:dyDescent="0.25">
      <c r="B57" s="156" t="s">
        <v>33</v>
      </c>
      <c r="C57" s="156"/>
      <c r="D57" s="156"/>
      <c r="E57" s="26"/>
      <c r="F57" s="26"/>
      <c r="G57" s="26"/>
      <c r="H57" s="47"/>
      <c r="I57" s="47"/>
      <c r="J57" s="47"/>
    </row>
    <row r="58" spans="1:12" x14ac:dyDescent="0.25">
      <c r="B58" s="157" t="s">
        <v>39</v>
      </c>
      <c r="C58" s="157"/>
      <c r="D58" s="157"/>
      <c r="E58" s="61"/>
      <c r="F58" s="62"/>
      <c r="G58" s="62"/>
      <c r="H58" s="47"/>
      <c r="I58" s="47"/>
      <c r="J58" s="47"/>
    </row>
    <row r="59" spans="1:12" x14ac:dyDescent="0.25">
      <c r="B59" s="157" t="s">
        <v>38</v>
      </c>
      <c r="C59" s="157"/>
      <c r="D59" s="157"/>
      <c r="E59" s="61"/>
      <c r="F59" s="62"/>
      <c r="G59" s="62"/>
      <c r="K59" s="47"/>
      <c r="L59" s="47"/>
    </row>
    <row r="60" spans="1:12" x14ac:dyDescent="0.25">
      <c r="E60" s="10"/>
      <c r="H60" s="10"/>
      <c r="K60" s="75"/>
      <c r="L60" s="47"/>
    </row>
    <row r="61" spans="1:12" x14ac:dyDescent="0.25">
      <c r="E61" s="10"/>
      <c r="F61" s="77"/>
      <c r="G61" s="77"/>
      <c r="H61" s="78"/>
    </row>
    <row r="62" spans="1:12" x14ac:dyDescent="0.25">
      <c r="E62" s="10"/>
      <c r="F62" s="77"/>
      <c r="G62" s="77"/>
      <c r="H62" s="78"/>
    </row>
    <row r="63" spans="1:12" x14ac:dyDescent="0.25">
      <c r="E63" s="10"/>
      <c r="H63" s="10"/>
    </row>
    <row r="64" spans="1:12" x14ac:dyDescent="0.25">
      <c r="E64" s="10"/>
      <c r="H64" s="10"/>
    </row>
    <row r="65" spans="5:8" x14ac:dyDescent="0.25">
      <c r="E65" s="10"/>
      <c r="H65" s="10"/>
    </row>
    <row r="66" spans="5:8" x14ac:dyDescent="0.25">
      <c r="E66" s="10"/>
      <c r="F66" s="74"/>
      <c r="G66" s="74"/>
      <c r="H66" s="10"/>
    </row>
    <row r="67" spans="5:8" x14ac:dyDescent="0.25">
      <c r="E67" s="10"/>
      <c r="H67" s="10"/>
    </row>
    <row r="68" spans="5:8" x14ac:dyDescent="0.25">
      <c r="E68" s="10"/>
      <c r="H68" s="10"/>
    </row>
    <row r="69" spans="5:8" x14ac:dyDescent="0.25">
      <c r="E69" s="10"/>
      <c r="H69" s="10"/>
    </row>
    <row r="70" spans="5:8" x14ac:dyDescent="0.25">
      <c r="E70" s="10"/>
      <c r="H70" s="10"/>
    </row>
    <row r="71" spans="5:8" x14ac:dyDescent="0.25">
      <c r="E71" s="10"/>
      <c r="H71" s="10"/>
    </row>
    <row r="72" spans="5:8" x14ac:dyDescent="0.25">
      <c r="E72" s="10"/>
      <c r="H72" s="10"/>
    </row>
    <row r="73" spans="5:8" x14ac:dyDescent="0.25">
      <c r="E73" s="10"/>
      <c r="H73" s="10"/>
    </row>
    <row r="74" spans="5:8" x14ac:dyDescent="0.25">
      <c r="E74" s="10"/>
      <c r="H74" s="10"/>
    </row>
  </sheetData>
  <mergeCells count="35">
    <mergeCell ref="D19:E19"/>
    <mergeCell ref="D20:E20"/>
    <mergeCell ref="D21:E21"/>
    <mergeCell ref="N4:O4"/>
    <mergeCell ref="D5:E5"/>
    <mergeCell ref="C7:E7"/>
    <mergeCell ref="D8:E8"/>
    <mergeCell ref="D9:E9"/>
    <mergeCell ref="D17:E17"/>
    <mergeCell ref="D18:E18"/>
    <mergeCell ref="D53:E53"/>
    <mergeCell ref="B57:D57"/>
    <mergeCell ref="B58:D58"/>
    <mergeCell ref="B59:D59"/>
    <mergeCell ref="D43:E43"/>
    <mergeCell ref="D46:E46"/>
    <mergeCell ref="D47:E47"/>
    <mergeCell ref="D48:E48"/>
    <mergeCell ref="D49:E49"/>
    <mergeCell ref="B6:G6"/>
    <mergeCell ref="C3:G3"/>
    <mergeCell ref="C2:G2"/>
    <mergeCell ref="B1:G1"/>
    <mergeCell ref="D52:E52"/>
    <mergeCell ref="D35:E35"/>
    <mergeCell ref="D38:E38"/>
    <mergeCell ref="D40:E40"/>
    <mergeCell ref="D27:E27"/>
    <mergeCell ref="D10:E10"/>
    <mergeCell ref="D11:E11"/>
    <mergeCell ref="D12:E12"/>
    <mergeCell ref="D23:E23"/>
    <mergeCell ref="C14:E14"/>
    <mergeCell ref="D15:E15"/>
    <mergeCell ref="D16:E16"/>
  </mergeCells>
  <printOptions horizontalCentered="1"/>
  <pageMargins left="0.51181102362204722" right="0.51181102362204722" top="0.47244094488188981" bottom="0.47244094488188981" header="0.31496062992125984" footer="0.31496062992125984"/>
  <pageSetup paperSize="9" fitToHeight="6" orientation="portrait" r:id="rId1"/>
  <headerFooter>
    <oddFooter>Página &amp;P de &amp;N</oddFooter>
  </headerFooter>
  <rowBreaks count="1" manualBreakCount="1">
    <brk id="44" max="16383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8193" r:id="rId4">
          <objectPr defaultSize="0" autoPict="0" r:id="rId5">
            <anchor moveWithCells="1" sizeWithCells="1">
              <from>
                <xdr:col>1</xdr:col>
                <xdr:colOff>19050</xdr:colOff>
                <xdr:row>0</xdr:row>
                <xdr:rowOff>38100</xdr:rowOff>
              </from>
              <to>
                <xdr:col>2</xdr:col>
                <xdr:colOff>238125</xdr:colOff>
                <xdr:row>2</xdr:row>
                <xdr:rowOff>209550</xdr:rowOff>
              </to>
            </anchor>
          </objectPr>
        </oleObject>
      </mc:Choice>
      <mc:Fallback>
        <oleObject progId="Word.Picture.8" shapeId="819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1.1 - Vigia Editável</vt:lpstr>
      <vt:lpstr>'1.1 - Vigia Editável'!Area_de_impressao</vt:lpstr>
      <vt:lpstr>'1.1 - Vigia Editável'!Titulos_de_impressao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Matias Feil</dc:creator>
  <cp:keywords/>
  <dc:description/>
  <cp:lastModifiedBy>Jussiano Regis Pacheco</cp:lastModifiedBy>
  <cp:revision/>
  <cp:lastPrinted>2024-03-14T13:05:47Z</cp:lastPrinted>
  <dcterms:created xsi:type="dcterms:W3CDTF">2022-04-26T17:24:03Z</dcterms:created>
  <dcterms:modified xsi:type="dcterms:W3CDTF">2024-04-08T19:17:36Z</dcterms:modified>
  <cp:category/>
  <cp:contentStatus/>
</cp:coreProperties>
</file>