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296078827928d828/Jussiano/2 - PMI_SEPLAN/4 - Calculos de Custos - Licitação e outros/12 - Planilha SMS/17 - Vigilancia Posto Central 10 2025/"/>
    </mc:Choice>
  </mc:AlternateContent>
  <xr:revisionPtr revIDLastSave="2291" documentId="8_{2033DDC7-9D04-4E2D-88FE-51536FF151CB}" xr6:coauthVersionLast="47" xr6:coauthVersionMax="47" xr10:uidLastSave="{E37EDDFE-420F-48C1-98A1-90ED34B6741C}"/>
  <bookViews>
    <workbookView xWindow="-120" yWindow="-120" windowWidth="29040" windowHeight="15720" xr2:uid="{00000000-000D-0000-FFFF-FFFF00000000}"/>
  </bookViews>
  <sheets>
    <sheet name="Proposta" sheetId="9" r:id="rId1"/>
  </sheets>
  <definedNames>
    <definedName name="_xlnm.Print_Area" localSheetId="0">Proposta!$B$1:$G$45</definedName>
    <definedName name="Excel_BuiltIn_Print_Area_1_1">#REF!</definedName>
    <definedName name="_xlnm.Print_Titles" localSheetId="0">Proposta!$1:$4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9" l="1"/>
  <c r="F38" i="9"/>
  <c r="A38" i="9"/>
  <c r="F23" i="9"/>
  <c r="F17" i="9" l="1"/>
  <c r="G38" i="9"/>
  <c r="F18" i="9" l="1"/>
  <c r="F31" i="9"/>
  <c r="F37" i="9" s="1"/>
  <c r="F39" i="9" s="1"/>
  <c r="F40" i="9" s="1"/>
  <c r="C38" i="9" l="1"/>
  <c r="A9" i="9"/>
  <c r="B8" i="9"/>
  <c r="A10" i="9" l="1"/>
  <c r="B9" i="9"/>
  <c r="G23" i="9" l="1"/>
  <c r="G15" i="9" l="1"/>
  <c r="G17" i="9" s="1"/>
  <c r="B10" i="9"/>
  <c r="A11" i="9"/>
  <c r="G18" i="9" l="1"/>
  <c r="G31" i="9"/>
  <c r="A39" i="9"/>
  <c r="A12" i="9"/>
  <c r="B11" i="9"/>
  <c r="A13" i="9" l="1"/>
  <c r="B12" i="9"/>
  <c r="A14" i="9" l="1"/>
  <c r="B13" i="9"/>
  <c r="G37" i="9" l="1"/>
  <c r="A15" i="9"/>
  <c r="B15" i="9" s="1"/>
  <c r="B14" i="9"/>
  <c r="D15" i="9" s="1"/>
  <c r="G39" i="9" l="1"/>
  <c r="G40" i="9" s="1"/>
  <c r="A17" i="9"/>
  <c r="A16" i="9"/>
  <c r="B16" i="9" l="1"/>
  <c r="D17" i="9" s="1"/>
  <c r="B17" i="9"/>
  <c r="D18" i="9" s="1"/>
  <c r="A18" i="9"/>
  <c r="B18" i="9" l="1"/>
  <c r="B31" i="9"/>
  <c r="B23" i="9"/>
  <c r="B22" i="9"/>
  <c r="B29" i="9"/>
  <c r="B26" i="9"/>
  <c r="B21" i="9"/>
  <c r="B40" i="9" l="1"/>
  <c r="B34" i="9"/>
  <c r="D38" i="9" s="1"/>
  <c r="D31" i="9"/>
  <c r="B37" i="9"/>
  <c r="B38" i="9"/>
  <c r="B39" i="9"/>
  <c r="D40" i="9" s="1"/>
  <c r="D23" i="9"/>
  <c r="D37" i="9"/>
  <c r="D39" i="9" l="1"/>
</calcChain>
</file>

<file path=xl/sharedStrings.xml><?xml version="1.0" encoding="utf-8"?>
<sst xmlns="http://schemas.openxmlformats.org/spreadsheetml/2006/main" count="59" uniqueCount="42">
  <si>
    <t>MUNICÍPIO DE IJUÍ - PODER EXECUTIVO</t>
  </si>
  <si>
    <t>Encargos Sociais</t>
  </si>
  <si>
    <t>BDI</t>
  </si>
  <si>
    <t>B1.</t>
  </si>
  <si>
    <t>Reduzida Noturna</t>
  </si>
  <si>
    <t>Adicional Noturno</t>
  </si>
  <si>
    <t>Intrajornada</t>
  </si>
  <si>
    <t>Adicional Troca de Uniforme</t>
  </si>
  <si>
    <t>Total Mensal da Remuneração</t>
  </si>
  <si>
    <t>Total Remuneração (sem Adicional Troca de Uniforme e adicional de risco)</t>
  </si>
  <si>
    <t>Beneficios Legais</t>
  </si>
  <si>
    <t>Valor</t>
  </si>
  <si>
    <t>Custo Efetivo Vale Transporte</t>
  </si>
  <si>
    <t>Total Beneficios</t>
  </si>
  <si>
    <t>Total Gasto em Encargos Sociais (R$/mês)</t>
  </si>
  <si>
    <t>Insumos Diversos</t>
  </si>
  <si>
    <t>E</t>
  </si>
  <si>
    <t>Resumo</t>
  </si>
  <si>
    <t>F</t>
  </si>
  <si>
    <t>Valor Mensal do contrato</t>
  </si>
  <si>
    <t>VALOR TOTAL DO CONTRATO POR 12 MESES</t>
  </si>
  <si>
    <t>Ijuí/RS,</t>
  </si>
  <si>
    <t>________________________</t>
  </si>
  <si>
    <t>Tempo de Trabalho (Horas de Trabalho/Mês)</t>
  </si>
  <si>
    <t>Remuneração por trabalhador</t>
  </si>
  <si>
    <t>Qtde de Profissionais</t>
  </si>
  <si>
    <t>Adicional de Risco de vida</t>
  </si>
  <si>
    <t>Total de EPI's e Insumos (R$/mês)</t>
  </si>
  <si>
    <t>Pessoal e EPI's (R$/mês)</t>
  </si>
  <si>
    <t>Total Gasto em Pessoal e EPI's (R$/mês)</t>
  </si>
  <si>
    <t>(Nome Reponsável)</t>
  </si>
  <si>
    <t>(Nome Empresa)</t>
  </si>
  <si>
    <t>Proposta Licitação</t>
  </si>
  <si>
    <t>Orçamento Executivo</t>
  </si>
  <si>
    <t xml:space="preserve">Total Administração Central, Lucro e Tributos </t>
  </si>
  <si>
    <t>Para elaboração da sua proposta preencha as células destacadas em amarelo</t>
  </si>
  <si>
    <t>SECRETARIA MUNICIPAL DE SAÚDE</t>
  </si>
  <si>
    <r>
      <t xml:space="preserve">Salário </t>
    </r>
    <r>
      <rPr>
        <sz val="8"/>
        <color rgb="FF000000"/>
        <rFont val="Calibri"/>
        <family val="2"/>
      </rPr>
      <t>(proporcional ao tempo de trabalho)</t>
    </r>
  </si>
  <si>
    <t>Remuneração de Vigia - 2º feira a Domingo das 19:horas as 07 horas</t>
  </si>
  <si>
    <t xml:space="preserve">      ANEXO 1 - PLANILHA DE CUSTOS - SERVIÇO DE VIGILÂNCIA PATRIMONIAL DESARMADA PARA O PRÉDIO DO POSTO CENTRAL (SMS)</t>
  </si>
  <si>
    <t>Custo Efetivo Vale Alimentação</t>
  </si>
  <si>
    <t>____ de  ______________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</si>
</sst>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 &quot;R$&quot;\ * #,##0.00_ ;_ &quot;R$&quot;\ * \-#,##0.00_ ;_ &quot;R$&quot;\ * &quot;-&quot;??_ ;_ @_ "/>
    <numFmt numFmtId="166" formatCode="_ * #,##0.00_ ;_ * \-#,##0.00_ ;_ * &quot;-&quot;??_ ;_ @_ "/>
    <numFmt numFmtId="167" formatCode="0.000"/>
    <numFmt numFmtId="168" formatCode="\ d&quot; de &quot;mmmm&quot; de &quot;yyyy"/>
    <numFmt numFmtId="169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6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0"/>
      <name val="Calibri Light"/>
      <family val="2"/>
      <scheme val="major"/>
    </font>
    <font>
      <b/>
      <sz val="11"/>
      <name val="Calibri"/>
      <family val="2"/>
    </font>
    <font>
      <i/>
      <sz val="9"/>
      <color indexed="8"/>
      <name val="Calibri"/>
      <family val="2"/>
    </font>
    <font>
      <i/>
      <sz val="10"/>
      <name val="Calibri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b/>
      <sz val="14"/>
      <color indexed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i/>
      <sz val="11"/>
      <color theme="1"/>
      <name val="Calibri"/>
      <family val="2"/>
      <scheme val="minor"/>
    </font>
    <font>
      <sz val="8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9" fontId="3" fillId="0" borderId="0" applyFont="0" applyFill="0" applyBorder="0" applyAlignment="0" applyProtection="0"/>
    <xf numFmtId="166" fontId="6" fillId="0" borderId="0" applyFill="0" applyBorder="0" applyAlignment="0" applyProtection="0"/>
    <xf numFmtId="9" fontId="6" fillId="0" borderId="0" applyFill="0" applyBorder="0" applyAlignment="0" applyProtection="0"/>
    <xf numFmtId="165" fontId="6" fillId="0" borderId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6" fillId="0" borderId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2" fillId="0" borderId="0" xfId="1"/>
    <xf numFmtId="0" fontId="9" fillId="4" borderId="0" xfId="1" applyFont="1" applyFill="1"/>
    <xf numFmtId="0" fontId="10" fillId="4" borderId="0" xfId="1" applyFont="1" applyFill="1" applyAlignment="1">
      <alignment vertical="center"/>
    </xf>
    <xf numFmtId="0" fontId="10" fillId="4" borderId="0" xfId="1" applyFont="1" applyFill="1"/>
    <xf numFmtId="0" fontId="11" fillId="4" borderId="0" xfId="1" applyFont="1" applyFill="1" applyAlignment="1">
      <alignment wrapText="1"/>
    </xf>
    <xf numFmtId="0" fontId="14" fillId="0" borderId="0" xfId="1" applyFont="1"/>
    <xf numFmtId="0" fontId="14" fillId="0" borderId="0" xfId="1" applyFont="1" applyAlignment="1">
      <alignment wrapText="1"/>
    </xf>
    <xf numFmtId="0" fontId="4" fillId="5" borderId="0" xfId="1" applyFont="1" applyFill="1" applyAlignment="1">
      <alignment horizontal="center" vertical="center"/>
    </xf>
    <xf numFmtId="0" fontId="2" fillId="0" borderId="0" xfId="1" applyAlignment="1">
      <alignment vertical="center"/>
    </xf>
    <xf numFmtId="0" fontId="2" fillId="5" borderId="2" xfId="1" applyFill="1" applyBorder="1"/>
    <xf numFmtId="0" fontId="15" fillId="5" borderId="2" xfId="1" applyFont="1" applyFill="1" applyBorder="1" applyAlignment="1">
      <alignment vertical="center" wrapText="1"/>
    </xf>
    <xf numFmtId="0" fontId="14" fillId="5" borderId="2" xfId="1" applyFont="1" applyFill="1" applyBorder="1"/>
    <xf numFmtId="0" fontId="14" fillId="5" borderId="2" xfId="1" applyFont="1" applyFill="1" applyBorder="1" applyAlignment="1">
      <alignment wrapText="1"/>
    </xf>
    <xf numFmtId="0" fontId="4" fillId="5" borderId="2" xfId="1" applyFont="1" applyFill="1" applyBorder="1"/>
    <xf numFmtId="0" fontId="15" fillId="5" borderId="2" xfId="1" applyFont="1" applyFill="1" applyBorder="1" applyAlignment="1">
      <alignment wrapText="1"/>
    </xf>
    <xf numFmtId="0" fontId="15" fillId="5" borderId="2" xfId="1" applyFont="1" applyFill="1" applyBorder="1"/>
    <xf numFmtId="165" fontId="6" fillId="0" borderId="0" xfId="5"/>
    <xf numFmtId="0" fontId="2" fillId="0" borderId="0" xfId="1" applyAlignment="1">
      <alignment horizontal="left" vertical="center"/>
    </xf>
    <xf numFmtId="10" fontId="6" fillId="0" borderId="0" xfId="4" applyNumberFormat="1"/>
    <xf numFmtId="0" fontId="16" fillId="3" borderId="0" xfId="1" applyFont="1" applyFill="1"/>
    <xf numFmtId="0" fontId="0" fillId="5" borderId="1" xfId="0" applyFill="1" applyBorder="1" applyAlignment="1">
      <alignment horizontal="center" vertical="center"/>
    </xf>
    <xf numFmtId="0" fontId="26" fillId="3" borderId="1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/>
    </xf>
    <xf numFmtId="165" fontId="4" fillId="2" borderId="0" xfId="0" applyNumberFormat="1" applyFont="1" applyFill="1" applyAlignment="1">
      <alignment horizontal="center"/>
    </xf>
    <xf numFmtId="164" fontId="5" fillId="3" borderId="1" xfId="2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left" vertical="center" wrapText="1"/>
    </xf>
    <xf numFmtId="164" fontId="31" fillId="2" borderId="1" xfId="2" applyNumberFormat="1" applyFont="1" applyFill="1" applyBorder="1" applyAlignment="1">
      <alignment horizontal="center" vertical="center"/>
    </xf>
    <xf numFmtId="164" fontId="5" fillId="3" borderId="7" xfId="2" applyNumberFormat="1" applyFont="1" applyFill="1" applyBorder="1" applyAlignment="1">
      <alignment horizontal="center" vertical="center"/>
    </xf>
    <xf numFmtId="0" fontId="14" fillId="5" borderId="8" xfId="1" applyFont="1" applyFill="1" applyBorder="1" applyAlignment="1">
      <alignment wrapText="1"/>
    </xf>
    <xf numFmtId="165" fontId="15" fillId="5" borderId="2" xfId="1" applyNumberFormat="1" applyFont="1" applyFill="1" applyBorder="1" applyAlignment="1">
      <alignment horizontal="center"/>
    </xf>
    <xf numFmtId="0" fontId="17" fillId="5" borderId="6" xfId="1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/>
    </xf>
    <xf numFmtId="0" fontId="18" fillId="5" borderId="1" xfId="1" applyFont="1" applyFill="1" applyBorder="1" applyAlignment="1">
      <alignment vertical="center"/>
    </xf>
    <xf numFmtId="0" fontId="14" fillId="3" borderId="1" xfId="1" applyFont="1" applyFill="1" applyBorder="1" applyAlignment="1">
      <alignment vertical="center"/>
    </xf>
    <xf numFmtId="167" fontId="19" fillId="3" borderId="1" xfId="3" applyNumberFormat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vertical="center" wrapText="1"/>
    </xf>
    <xf numFmtId="164" fontId="16" fillId="3" borderId="1" xfId="1" applyNumberFormat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vertical="center" wrapText="1"/>
    </xf>
    <xf numFmtId="0" fontId="17" fillId="5" borderId="1" xfId="1" applyFont="1" applyFill="1" applyBorder="1" applyAlignment="1">
      <alignment vertical="center" wrapText="1"/>
    </xf>
    <xf numFmtId="164" fontId="7" fillId="5" borderId="1" xfId="5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vertical="center"/>
    </xf>
    <xf numFmtId="0" fontId="20" fillId="5" borderId="1" xfId="1" applyFont="1" applyFill="1" applyBorder="1" applyAlignment="1">
      <alignment vertical="center"/>
    </xf>
    <xf numFmtId="164" fontId="7" fillId="5" borderId="7" xfId="5" applyNumberFormat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vertical="center" wrapText="1"/>
    </xf>
    <xf numFmtId="0" fontId="20" fillId="5" borderId="11" xfId="1" applyFont="1" applyFill="1" applyBorder="1" applyAlignment="1">
      <alignment vertical="center"/>
    </xf>
    <xf numFmtId="0" fontId="21" fillId="5" borderId="11" xfId="1" applyFont="1" applyFill="1" applyBorder="1" applyAlignment="1">
      <alignment vertical="center" wrapText="1"/>
    </xf>
    <xf numFmtId="0" fontId="2" fillId="5" borderId="1" xfId="1" applyFill="1" applyBorder="1" applyAlignment="1">
      <alignment vertical="center"/>
    </xf>
    <xf numFmtId="0" fontId="16" fillId="0" borderId="1" xfId="1" applyFont="1" applyBorder="1" applyAlignment="1">
      <alignment vertical="center" wrapText="1"/>
    </xf>
    <xf numFmtId="164" fontId="16" fillId="0" borderId="7" xfId="1" applyNumberFormat="1" applyFont="1" applyBorder="1" applyAlignment="1">
      <alignment horizontal="center" vertical="center"/>
    </xf>
    <xf numFmtId="0" fontId="2" fillId="5" borderId="1" xfId="1" applyFill="1" applyBorder="1"/>
    <xf numFmtId="0" fontId="17" fillId="5" borderId="1" xfId="1" applyFont="1" applyFill="1" applyBorder="1" applyAlignment="1">
      <alignment wrapText="1"/>
    </xf>
    <xf numFmtId="164" fontId="17" fillId="5" borderId="1" xfId="1" applyNumberFormat="1" applyFont="1" applyFill="1" applyBorder="1" applyAlignment="1">
      <alignment horizontal="center"/>
    </xf>
    <xf numFmtId="0" fontId="2" fillId="5" borderId="5" xfId="1" applyFill="1" applyBorder="1"/>
    <xf numFmtId="0" fontId="15" fillId="5" borderId="5" xfId="1" applyFont="1" applyFill="1" applyBorder="1" applyAlignment="1">
      <alignment vertical="center" wrapText="1"/>
    </xf>
    <xf numFmtId="0" fontId="14" fillId="5" borderId="5" xfId="1" applyFont="1" applyFill="1" applyBorder="1"/>
    <xf numFmtId="0" fontId="14" fillId="5" borderId="5" xfId="1" applyFont="1" applyFill="1" applyBorder="1" applyAlignment="1">
      <alignment wrapText="1"/>
    </xf>
    <xf numFmtId="165" fontId="15" fillId="5" borderId="5" xfId="1" applyNumberFormat="1" applyFont="1" applyFill="1" applyBorder="1" applyAlignment="1">
      <alignment horizontal="center"/>
    </xf>
    <xf numFmtId="164" fontId="16" fillId="6" borderId="1" xfId="1" applyNumberFormat="1" applyFont="1" applyFill="1" applyBorder="1" applyAlignment="1" applyProtection="1">
      <alignment horizontal="center" vertical="center"/>
      <protection locked="0"/>
    </xf>
    <xf numFmtId="164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vertical="center" wrapText="1"/>
    </xf>
    <xf numFmtId="164" fontId="14" fillId="0" borderId="7" xfId="0" applyNumberFormat="1" applyFont="1" applyBorder="1" applyAlignment="1">
      <alignment horizontal="center" vertical="center"/>
    </xf>
    <xf numFmtId="10" fontId="6" fillId="0" borderId="0" xfId="4" applyNumberFormat="1" applyProtection="1">
      <protection locked="0"/>
    </xf>
    <xf numFmtId="0" fontId="2" fillId="3" borderId="0" xfId="1" applyFill="1" applyProtection="1">
      <protection locked="0"/>
    </xf>
    <xf numFmtId="0" fontId="2" fillId="0" borderId="0" xfId="1" applyProtection="1">
      <protection locked="0"/>
    </xf>
    <xf numFmtId="0" fontId="18" fillId="3" borderId="0" xfId="1" applyFont="1" applyFill="1" applyAlignment="1" applyProtection="1">
      <alignment horizontal="center"/>
      <protection locked="0"/>
    </xf>
    <xf numFmtId="0" fontId="18" fillId="3" borderId="0" xfId="1" applyFont="1" applyFill="1" applyProtection="1">
      <protection locked="0"/>
    </xf>
    <xf numFmtId="0" fontId="16" fillId="3" borderId="0" xfId="1" applyFont="1" applyFill="1" applyAlignment="1" applyProtection="1">
      <alignment horizontal="center"/>
      <protection locked="0"/>
    </xf>
    <xf numFmtId="0" fontId="16" fillId="3" borderId="0" xfId="1" applyFont="1" applyFill="1" applyProtection="1">
      <protection locked="0"/>
    </xf>
    <xf numFmtId="164" fontId="32" fillId="6" borderId="1" xfId="2" applyNumberFormat="1" applyFont="1" applyFill="1" applyBorder="1" applyAlignment="1" applyProtection="1">
      <alignment horizontal="center" vertical="center"/>
      <protection locked="0"/>
    </xf>
    <xf numFmtId="0" fontId="2" fillId="5" borderId="4" xfId="1" applyFill="1" applyBorder="1"/>
    <xf numFmtId="0" fontId="14" fillId="3" borderId="4" xfId="1" applyFont="1" applyFill="1" applyBorder="1" applyAlignment="1">
      <alignment wrapText="1"/>
    </xf>
    <xf numFmtId="164" fontId="16" fillId="3" borderId="9" xfId="1" applyNumberFormat="1" applyFont="1" applyFill="1" applyBorder="1" applyAlignment="1">
      <alignment horizontal="center"/>
    </xf>
    <xf numFmtId="164" fontId="16" fillId="6" borderId="4" xfId="1" applyNumberFormat="1" applyFont="1" applyFill="1" applyBorder="1" applyAlignment="1" applyProtection="1">
      <alignment horizontal="center"/>
      <protection locked="0"/>
    </xf>
    <xf numFmtId="0" fontId="13" fillId="2" borderId="0" xfId="1" applyFont="1" applyFill="1"/>
    <xf numFmtId="0" fontId="10" fillId="4" borderId="3" xfId="1" applyFont="1" applyFill="1" applyBorder="1"/>
    <xf numFmtId="0" fontId="7" fillId="4" borderId="3" xfId="1" applyFont="1" applyFill="1" applyBorder="1" applyAlignment="1">
      <alignment wrapText="1"/>
    </xf>
    <xf numFmtId="0" fontId="7" fillId="4" borderId="3" xfId="1" applyFont="1" applyFill="1" applyBorder="1"/>
    <xf numFmtId="165" fontId="17" fillId="7" borderId="0" xfId="1" applyNumberFormat="1" applyFont="1" applyFill="1" applyAlignment="1">
      <alignment horizontal="center" vertical="center" wrapText="1"/>
    </xf>
    <xf numFmtId="165" fontId="15" fillId="2" borderId="6" xfId="1" applyNumberFormat="1" applyFont="1" applyFill="1" applyBorder="1" applyAlignment="1">
      <alignment horizontal="center" vertical="center" wrapText="1"/>
    </xf>
    <xf numFmtId="164" fontId="23" fillId="5" borderId="12" xfId="5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32" fillId="3" borderId="7" xfId="2" applyNumberFormat="1" applyFont="1" applyFill="1" applyBorder="1" applyAlignment="1">
      <alignment horizontal="center" vertical="center"/>
    </xf>
    <xf numFmtId="165" fontId="15" fillId="2" borderId="6" xfId="0" applyNumberFormat="1" applyFont="1" applyFill="1" applyBorder="1" applyAlignment="1">
      <alignment horizontal="center" wrapText="1"/>
    </xf>
    <xf numFmtId="168" fontId="18" fillId="6" borderId="0" xfId="1" applyNumberFormat="1" applyFont="1" applyFill="1" applyAlignment="1" applyProtection="1">
      <alignment horizontal="left"/>
      <protection locked="0"/>
    </xf>
    <xf numFmtId="0" fontId="2" fillId="6" borderId="0" xfId="1" applyFill="1" applyProtection="1">
      <protection locked="0"/>
    </xf>
    <xf numFmtId="0" fontId="16" fillId="6" borderId="0" xfId="1" applyFont="1" applyFill="1" applyAlignment="1" applyProtection="1">
      <alignment horizontal="center"/>
      <protection locked="0"/>
    </xf>
    <xf numFmtId="0" fontId="2" fillId="6" borderId="0" xfId="1" applyFill="1" applyAlignment="1" applyProtection="1">
      <alignment horizontal="right"/>
      <protection locked="0"/>
    </xf>
    <xf numFmtId="0" fontId="33" fillId="6" borderId="2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24" fillId="3" borderId="1" xfId="0" applyNumberFormat="1" applyFont="1" applyFill="1" applyBorder="1" applyAlignment="1">
      <alignment horizontal="center" vertical="center" wrapText="1"/>
    </xf>
    <xf numFmtId="1" fontId="27" fillId="3" borderId="1" xfId="0" applyNumberFormat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wrapText="1"/>
    </xf>
    <xf numFmtId="1" fontId="26" fillId="3" borderId="1" xfId="0" applyNumberFormat="1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wrapText="1"/>
    </xf>
    <xf numFmtId="0" fontId="17" fillId="5" borderId="10" xfId="1" applyFont="1" applyFill="1" applyBorder="1" applyAlignment="1">
      <alignment horizontal="center" wrapText="1"/>
    </xf>
    <xf numFmtId="0" fontId="8" fillId="4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" wrapText="1"/>
    </xf>
    <xf numFmtId="0" fontId="10" fillId="4" borderId="0" xfId="1" applyFont="1" applyFill="1" applyAlignment="1">
      <alignment horizontal="center"/>
    </xf>
    <xf numFmtId="0" fontId="22" fillId="5" borderId="11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28" fillId="5" borderId="0" xfId="1" applyFont="1" applyFill="1" applyAlignment="1">
      <alignment horizontal="left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center" vertical="center" wrapText="1"/>
    </xf>
  </cellXfs>
  <cellStyles count="15">
    <cellStyle name="Moeda 2" xfId="5" xr:uid="{773E965B-74AB-44C1-9541-802FCD253D9E}"/>
    <cellStyle name="Moeda 3" xfId="11" xr:uid="{B1FB82D9-5A4C-48A8-B9EE-2C58CC2C89F0}"/>
    <cellStyle name="Normal" xfId="0" builtinId="0"/>
    <cellStyle name="Normal 2 2" xfId="7" xr:uid="{0B238844-A876-4963-8E97-14D3D99B86AC}"/>
    <cellStyle name="Normal 3" xfId="1" xr:uid="{00000000-0005-0000-0000-000001000000}"/>
    <cellStyle name="Normal 3 2" xfId="6" xr:uid="{12C9FB42-38C4-4029-956B-347217E68BB4}"/>
    <cellStyle name="Porcentagem" xfId="2" builtinId="5"/>
    <cellStyle name="Porcentagem 2" xfId="4" xr:uid="{9488FE84-486A-4B38-93C0-947B27FAD129}"/>
    <cellStyle name="Porcentagem 2 2" xfId="8" xr:uid="{ADBCA961-8E1F-4A2B-A231-F3C162C1B4CA}"/>
    <cellStyle name="Porcentagem 3" xfId="14" xr:uid="{47A8B28C-B2FC-485B-9B74-1F4628138987}"/>
    <cellStyle name="Vírgula 2" xfId="3" xr:uid="{EE4A958E-0A4A-450B-A030-F761FBD38CCE}"/>
    <cellStyle name="Vírgula 2 2" xfId="9" xr:uid="{E370A60D-8103-4815-BE22-B434AF70F4F1}"/>
    <cellStyle name="Vírgula 2 2 2" xfId="12" xr:uid="{F0770407-EAA1-4091-8807-97674E59D6A4}"/>
    <cellStyle name="Vírgula 3" xfId="10" xr:uid="{96536CFD-07F4-4D11-AD0F-B833C7EE729B}"/>
    <cellStyle name="Vírgula 4" xfId="13" xr:uid="{28B68FA5-365D-44E1-A11A-4AF82E7FE5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0</xdr:row>
          <xdr:rowOff>38100</xdr:rowOff>
        </xdr:from>
        <xdr:to>
          <xdr:col>2</xdr:col>
          <xdr:colOff>238125</xdr:colOff>
          <xdr:row>2</xdr:row>
          <xdr:rowOff>209550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E3CF0-3969-4B2C-A2F7-43F52E391863}">
  <sheetPr codeName="Planilha4"/>
  <dimension ref="A1:O60"/>
  <sheetViews>
    <sheetView showGridLines="0" tabSelected="1" zoomScale="130" zoomScaleNormal="130" zoomScaleSheetLayoutView="175" workbookViewId="0">
      <pane ySplit="6" topLeftCell="A34" activePane="bottomLeft" state="frozen"/>
      <selection activeCell="B1" sqref="B1"/>
      <selection pane="bottomLeft" activeCell="F42" sqref="F42"/>
    </sheetView>
  </sheetViews>
  <sheetFormatPr defaultRowHeight="15" x14ac:dyDescent="0.25"/>
  <cols>
    <col min="1" max="1" width="1.140625" style="2" customWidth="1"/>
    <col min="2" max="2" width="5.5703125" style="2" customWidth="1"/>
    <col min="3" max="3" width="36.140625" style="8" customWidth="1"/>
    <col min="4" max="4" width="14.7109375" style="7" customWidth="1"/>
    <col min="5" max="5" width="11.5703125" style="8" customWidth="1"/>
    <col min="6" max="6" width="14.140625" style="8" customWidth="1"/>
    <col min="7" max="7" width="14.140625" style="7" customWidth="1"/>
    <col min="8" max="16384" width="9.140625" style="2"/>
  </cols>
  <sheetData>
    <row r="1" spans="1:14" ht="18" x14ac:dyDescent="0.25">
      <c r="B1" s="108" t="s">
        <v>0</v>
      </c>
      <c r="C1" s="108"/>
      <c r="D1" s="108"/>
      <c r="E1" s="108"/>
      <c r="F1" s="108"/>
      <c r="G1" s="108"/>
      <c r="H1" s="3"/>
      <c r="I1" s="3"/>
      <c r="J1" s="3"/>
      <c r="K1" s="3"/>
      <c r="L1" s="3"/>
      <c r="M1" s="3"/>
      <c r="N1" s="3"/>
    </row>
    <row r="2" spans="1:14" ht="15.75" x14ac:dyDescent="0.25">
      <c r="B2" s="4"/>
      <c r="C2" s="109" t="s">
        <v>36</v>
      </c>
      <c r="D2" s="109"/>
      <c r="E2" s="109"/>
      <c r="F2" s="109"/>
      <c r="G2" s="109"/>
      <c r="H2" s="5"/>
      <c r="I2" s="5"/>
      <c r="J2" s="5"/>
      <c r="K2" s="5"/>
      <c r="L2" s="5"/>
      <c r="M2" s="5"/>
      <c r="N2" s="5"/>
    </row>
    <row r="3" spans="1:14" ht="29.25" customHeight="1" x14ac:dyDescent="0.25">
      <c r="B3" s="6"/>
      <c r="C3" s="110" t="s">
        <v>39</v>
      </c>
      <c r="D3" s="110"/>
      <c r="E3" s="110"/>
      <c r="F3" s="110"/>
      <c r="G3" s="110"/>
      <c r="H3" s="5"/>
      <c r="I3" s="5"/>
      <c r="J3" s="5"/>
      <c r="K3" s="5"/>
      <c r="L3" s="5"/>
      <c r="M3" s="5"/>
      <c r="N3" s="5"/>
    </row>
    <row r="4" spans="1:14" ht="4.5" customHeight="1" x14ac:dyDescent="0.25">
      <c r="B4" s="82"/>
      <c r="C4" s="83"/>
      <c r="D4" s="84"/>
      <c r="E4" s="83"/>
      <c r="F4" s="83"/>
      <c r="G4" s="84"/>
      <c r="H4" s="5"/>
      <c r="I4" s="5"/>
      <c r="J4" s="111"/>
      <c r="K4" s="111"/>
      <c r="L4" s="5"/>
      <c r="M4" s="5"/>
      <c r="N4" s="5"/>
    </row>
    <row r="5" spans="1:14" customFormat="1" ht="15" customHeight="1" x14ac:dyDescent="0.25">
      <c r="A5" s="88"/>
      <c r="B5" s="95" t="s">
        <v>35</v>
      </c>
      <c r="C5" s="95"/>
      <c r="D5" s="95"/>
      <c r="E5" s="95"/>
      <c r="F5" s="95"/>
      <c r="G5" s="95"/>
    </row>
    <row r="6" spans="1:14" ht="32.25" customHeight="1" x14ac:dyDescent="0.35">
      <c r="B6" s="81"/>
      <c r="C6" s="81"/>
      <c r="D6" s="81"/>
      <c r="E6" s="81"/>
      <c r="F6" s="86" t="s">
        <v>33</v>
      </c>
      <c r="G6" s="85" t="s">
        <v>32</v>
      </c>
    </row>
    <row r="7" spans="1:14" ht="28.5" customHeight="1" x14ac:dyDescent="0.25">
      <c r="B7" s="9"/>
      <c r="C7" s="114" t="s">
        <v>38</v>
      </c>
      <c r="D7" s="114"/>
      <c r="E7" s="114"/>
      <c r="F7" s="37" t="s">
        <v>11</v>
      </c>
      <c r="G7" s="37" t="s">
        <v>11</v>
      </c>
    </row>
    <row r="8" spans="1:14" x14ac:dyDescent="0.25">
      <c r="A8" s="10" t="s">
        <v>3</v>
      </c>
      <c r="B8" s="40" t="str">
        <f>CONCATENATE(A8,COUNTIF($A$6:A8,A8))</f>
        <v>B1.1</v>
      </c>
      <c r="C8" s="41" t="s">
        <v>23</v>
      </c>
      <c r="D8" s="115"/>
      <c r="E8" s="115"/>
      <c r="F8" s="42">
        <v>207.69200000000001</v>
      </c>
      <c r="G8" s="42">
        <v>207.69200000000001</v>
      </c>
    </row>
    <row r="9" spans="1:14" x14ac:dyDescent="0.25">
      <c r="A9" s="10" t="str">
        <f>A8</f>
        <v>B1.</v>
      </c>
      <c r="B9" s="40" t="str">
        <f>CONCATENATE(A9,COUNTIF($A$6:A9,A9))</f>
        <v>B1.2</v>
      </c>
      <c r="C9" s="43" t="s">
        <v>37</v>
      </c>
      <c r="D9" s="115"/>
      <c r="E9" s="115"/>
      <c r="F9" s="44">
        <v>1574.31</v>
      </c>
      <c r="G9" s="65"/>
    </row>
    <row r="10" spans="1:14" s="10" customFormat="1" x14ac:dyDescent="0.25">
      <c r="A10" s="10" t="str">
        <f>A9</f>
        <v>B1.</v>
      </c>
      <c r="B10" s="40" t="str">
        <f>CONCATENATE(A10,COUNTIF($A$6:A10,A10))</f>
        <v>B1.3</v>
      </c>
      <c r="C10" s="43" t="s">
        <v>26</v>
      </c>
      <c r="D10" s="115"/>
      <c r="E10" s="115"/>
      <c r="F10" s="44">
        <v>314.86</v>
      </c>
      <c r="G10" s="65"/>
    </row>
    <row r="11" spans="1:14" s="10" customFormat="1" x14ac:dyDescent="0.25">
      <c r="A11" s="10" t="str">
        <f t="shared" ref="A11:A18" si="0">A10</f>
        <v>B1.</v>
      </c>
      <c r="B11" s="40" t="str">
        <f>CONCATENATE(A11,COUNTIF($A$6:A11,A11))</f>
        <v>B1.4</v>
      </c>
      <c r="C11" s="43" t="s">
        <v>4</v>
      </c>
      <c r="D11" s="115"/>
      <c r="E11" s="115"/>
      <c r="F11" s="44">
        <v>263.14</v>
      </c>
      <c r="G11" s="65"/>
    </row>
    <row r="12" spans="1:14" s="10" customFormat="1" x14ac:dyDescent="0.25">
      <c r="A12" s="10" t="str">
        <f t="shared" si="0"/>
        <v>B1.</v>
      </c>
      <c r="B12" s="40" t="str">
        <f>CONCATENATE(A12,COUNTIF($A$6:A12,A12))</f>
        <v>B1.5</v>
      </c>
      <c r="C12" s="43" t="s">
        <v>5</v>
      </c>
      <c r="D12" s="115"/>
      <c r="E12" s="117"/>
      <c r="F12" s="44">
        <v>204.66</v>
      </c>
      <c r="G12" s="65"/>
    </row>
    <row r="13" spans="1:14" s="10" customFormat="1" x14ac:dyDescent="0.25">
      <c r="A13" s="10" t="str">
        <f t="shared" si="0"/>
        <v>B1.</v>
      </c>
      <c r="B13" s="40" t="str">
        <f>CONCATENATE(A13,COUNTIF($A$6:A13,A13))</f>
        <v>B1.6</v>
      </c>
      <c r="C13" s="45" t="s">
        <v>6</v>
      </c>
      <c r="D13" s="115"/>
      <c r="E13" s="115"/>
      <c r="F13" s="44">
        <v>77.97</v>
      </c>
      <c r="G13" s="65"/>
    </row>
    <row r="14" spans="1:14" s="10" customFormat="1" x14ac:dyDescent="0.25">
      <c r="A14" s="10" t="str">
        <f t="shared" si="0"/>
        <v>B1.</v>
      </c>
      <c r="B14" s="40" t="str">
        <f>CONCATENATE(A14,COUNTIF($A$6:A14,A14))</f>
        <v>B1.7</v>
      </c>
      <c r="C14" s="45" t="s">
        <v>7</v>
      </c>
      <c r="D14" s="115"/>
      <c r="E14" s="115"/>
      <c r="F14" s="44">
        <v>28.43</v>
      </c>
      <c r="G14" s="65"/>
    </row>
    <row r="15" spans="1:14" s="10" customFormat="1" x14ac:dyDescent="0.25">
      <c r="A15" s="10" t="str">
        <f t="shared" si="0"/>
        <v>B1.</v>
      </c>
      <c r="B15" s="40" t="str">
        <f>CONCATENATE(A15,COUNTIF($A$6:A15,A15))</f>
        <v>B1.8</v>
      </c>
      <c r="C15" s="46" t="s">
        <v>24</v>
      </c>
      <c r="D15" s="113" t="str">
        <f>CONCATENATE("Soma (",B9," : ",B14,")")</f>
        <v>Soma (B1.2 : B1.7)</v>
      </c>
      <c r="E15" s="113"/>
      <c r="F15" s="47">
        <f>SUM(F9:F14)</f>
        <v>2463.3699999999994</v>
      </c>
      <c r="G15" s="47">
        <f>SUM(G9:G14)</f>
        <v>0</v>
      </c>
    </row>
    <row r="16" spans="1:14" s="10" customFormat="1" x14ac:dyDescent="0.25">
      <c r="A16" s="10" t="str">
        <f t="shared" si="0"/>
        <v>B1.</v>
      </c>
      <c r="B16" s="48" t="str">
        <f>CONCATENATE(A16,COUNTIF($A$6:A16,A16))</f>
        <v>B1.9</v>
      </c>
      <c r="C16" s="45" t="s">
        <v>25</v>
      </c>
      <c r="D16" s="116"/>
      <c r="E16" s="116"/>
      <c r="F16" s="39">
        <v>2</v>
      </c>
      <c r="G16" s="39">
        <v>2</v>
      </c>
    </row>
    <row r="17" spans="1:7" s="10" customFormat="1" x14ac:dyDescent="0.25">
      <c r="A17" s="10" t="str">
        <f>A15</f>
        <v>B1.</v>
      </c>
      <c r="B17" s="49" t="str">
        <f>CONCATENATE(A17,COUNTIF($A$6:A17,A17))</f>
        <v>B1.10</v>
      </c>
      <c r="C17" s="51" t="s">
        <v>8</v>
      </c>
      <c r="D17" s="113" t="str">
        <f>CONCATENATE(B15," x ",B16)</f>
        <v>B1.8 x B1.9</v>
      </c>
      <c r="E17" s="113"/>
      <c r="F17" s="50">
        <f>SUM(F15)*F16</f>
        <v>4926.7399999999989</v>
      </c>
      <c r="G17" s="50">
        <f>SUM(G15)*G16</f>
        <v>0</v>
      </c>
    </row>
    <row r="18" spans="1:7" s="10" customFormat="1" ht="24" x14ac:dyDescent="0.25">
      <c r="A18" s="10" t="str">
        <f t="shared" si="0"/>
        <v>B1.</v>
      </c>
      <c r="B18" s="52" t="str">
        <f>CONCATENATE(A18,COUNTIF($A$6:A18,A18))</f>
        <v>B1.11</v>
      </c>
      <c r="C18" s="53" t="s">
        <v>9</v>
      </c>
      <c r="D18" s="112" t="str">
        <f>CONCATENATE(B17," - ((",B10," +",B14,") x ",B16)</f>
        <v>B1.10 - ((B1.3 +B1.7) x B1.9</v>
      </c>
      <c r="E18" s="112"/>
      <c r="F18" s="87">
        <f>F17-((F10+F14)*F16)</f>
        <v>4240.1599999999989</v>
      </c>
      <c r="G18" s="87">
        <f>G17-((G10+G14)*G16)</f>
        <v>0</v>
      </c>
    </row>
    <row r="19" spans="1:7" ht="5.25" customHeight="1" x14ac:dyDescent="0.25"/>
    <row r="20" spans="1:7" x14ac:dyDescent="0.25">
      <c r="B20" s="11"/>
      <c r="C20" s="12" t="s">
        <v>10</v>
      </c>
      <c r="D20" s="13"/>
      <c r="E20" s="14"/>
      <c r="F20" s="35"/>
      <c r="G20" s="36" t="s">
        <v>11</v>
      </c>
    </row>
    <row r="21" spans="1:7" s="10" customFormat="1" x14ac:dyDescent="0.25">
      <c r="A21" s="10" t="s">
        <v>3</v>
      </c>
      <c r="B21" s="54" t="str">
        <f>CONCATENATE(A21,COUNTIF($A$6:A21,A21))</f>
        <v>B1.12</v>
      </c>
      <c r="C21" s="55" t="s">
        <v>12</v>
      </c>
      <c r="D21" s="101"/>
      <c r="E21" s="102"/>
      <c r="F21" s="56">
        <v>171.08</v>
      </c>
      <c r="G21" s="65"/>
    </row>
    <row r="22" spans="1:7" x14ac:dyDescent="0.25">
      <c r="A22" s="10" t="s">
        <v>3</v>
      </c>
      <c r="B22" s="54" t="str">
        <f>CONCATENATE(A22,COUNTIF($A$6:A22,A22))</f>
        <v>B1.13</v>
      </c>
      <c r="C22" s="55" t="s">
        <v>40</v>
      </c>
      <c r="D22" s="101"/>
      <c r="E22" s="102"/>
      <c r="F22" s="56">
        <v>720</v>
      </c>
      <c r="G22" s="65"/>
    </row>
    <row r="23" spans="1:7" x14ac:dyDescent="0.25">
      <c r="A23" s="10" t="s">
        <v>3</v>
      </c>
      <c r="B23" s="57" t="str">
        <f>CONCATENATE(A23,COUNTIF($A$6:A23,A23))</f>
        <v>B1.14</v>
      </c>
      <c r="C23" s="58" t="s">
        <v>13</v>
      </c>
      <c r="D23" s="106" t="str">
        <f>CONCATENATE(B21," + ",B22)</f>
        <v>B1.12 + B1.13</v>
      </c>
      <c r="E23" s="107"/>
      <c r="F23" s="59">
        <f>F22+F21</f>
        <v>891.08</v>
      </c>
      <c r="G23" s="59">
        <f>G22+G21</f>
        <v>0</v>
      </c>
    </row>
    <row r="24" spans="1:7" ht="6.75" customHeight="1" x14ac:dyDescent="0.25"/>
    <row r="25" spans="1:7" x14ac:dyDescent="0.25">
      <c r="B25" s="60"/>
      <c r="C25" s="61" t="s">
        <v>1</v>
      </c>
      <c r="D25" s="62"/>
      <c r="E25" s="63"/>
      <c r="F25" s="64" t="s">
        <v>11</v>
      </c>
      <c r="G25" s="64" t="s">
        <v>11</v>
      </c>
    </row>
    <row r="26" spans="1:7" x14ac:dyDescent="0.25">
      <c r="A26" s="10" t="s">
        <v>3</v>
      </c>
      <c r="B26" s="77" t="str">
        <f>CONCATENATE(A26,COUNTIF($A$6:A26,A26))</f>
        <v>B1.15</v>
      </c>
      <c r="C26" s="78" t="s">
        <v>14</v>
      </c>
      <c r="D26" s="103"/>
      <c r="E26" s="103"/>
      <c r="F26" s="79">
        <v>3077.08</v>
      </c>
      <c r="G26" s="80"/>
    </row>
    <row r="27" spans="1:7" ht="3" customHeight="1" x14ac:dyDescent="0.25"/>
    <row r="28" spans="1:7" x14ac:dyDescent="0.25">
      <c r="B28" s="15"/>
      <c r="C28" s="16" t="s">
        <v>15</v>
      </c>
      <c r="D28" s="17"/>
      <c r="E28" s="16"/>
      <c r="F28" s="36" t="s">
        <v>11</v>
      </c>
      <c r="G28" s="36" t="s">
        <v>11</v>
      </c>
    </row>
    <row r="29" spans="1:7" x14ac:dyDescent="0.25">
      <c r="A29" s="10" t="s">
        <v>3</v>
      </c>
      <c r="B29" s="38" t="str">
        <f>CONCATENATE(A29,COUNTIF($A$6:A29,A29))</f>
        <v>B1.16</v>
      </c>
      <c r="C29" s="23" t="s">
        <v>27</v>
      </c>
      <c r="D29" s="104"/>
      <c r="E29" s="104"/>
      <c r="F29" s="89">
        <v>150.5</v>
      </c>
      <c r="G29" s="76"/>
    </row>
    <row r="30" spans="1:7" ht="2.25" customHeight="1" x14ac:dyDescent="0.25">
      <c r="C30" s="2"/>
      <c r="D30" s="2"/>
      <c r="E30" s="2"/>
      <c r="F30" s="2"/>
      <c r="G30" s="2"/>
    </row>
    <row r="31" spans="1:7" x14ac:dyDescent="0.25">
      <c r="A31" s="10" t="s">
        <v>3</v>
      </c>
      <c r="B31" s="31" t="str">
        <f>CONCATENATE(A31,COUNTIF($A$6:A31,A31))</f>
        <v>B1.17</v>
      </c>
      <c r="C31" s="32" t="s">
        <v>29</v>
      </c>
      <c r="D31" s="105" t="str">
        <f>CONCATENATE(B17," + ",B23," + ",B26," + ",B29)</f>
        <v>B1.10 + B1.14 + B1.15 + B1.16</v>
      </c>
      <c r="E31" s="105"/>
      <c r="F31" s="33">
        <f>F17+F23+F26+F29</f>
        <v>9045.3999999999978</v>
      </c>
      <c r="G31" s="33">
        <f>G17+G23+G26+G29</f>
        <v>0</v>
      </c>
    </row>
    <row r="32" spans="1:7" ht="6.75" customHeight="1" x14ac:dyDescent="0.25"/>
    <row r="33" spans="1:15" ht="26.25" x14ac:dyDescent="0.25">
      <c r="B33" s="1"/>
      <c r="C33" s="24" t="s">
        <v>2</v>
      </c>
      <c r="D33" s="24"/>
      <c r="E33" s="25"/>
      <c r="F33" s="90" t="s">
        <v>33</v>
      </c>
      <c r="G33" s="85" t="s">
        <v>32</v>
      </c>
    </row>
    <row r="34" spans="1:15" ht="19.5" customHeight="1" x14ac:dyDescent="0.25">
      <c r="A34" s="2" t="s">
        <v>16</v>
      </c>
      <c r="B34" s="30" t="str">
        <f>CONCATENATE(A34,COUNTIF($A$6:A34,A34))</f>
        <v>E1</v>
      </c>
      <c r="C34" s="67" t="s">
        <v>34</v>
      </c>
      <c r="D34" s="98"/>
      <c r="E34" s="98"/>
      <c r="F34" s="68">
        <v>1554.9</v>
      </c>
      <c r="G34" s="66"/>
    </row>
    <row r="35" spans="1:15" ht="6" customHeight="1" x14ac:dyDescent="0.25">
      <c r="G35" s="18"/>
    </row>
    <row r="36" spans="1:15" ht="26.25" x14ac:dyDescent="0.25">
      <c r="B36" s="1"/>
      <c r="C36" s="24" t="s">
        <v>17</v>
      </c>
      <c r="D36" s="26"/>
      <c r="E36" s="25"/>
      <c r="F36" s="90" t="s">
        <v>33</v>
      </c>
      <c r="G36" s="85" t="s">
        <v>32</v>
      </c>
    </row>
    <row r="37" spans="1:15" x14ac:dyDescent="0.25">
      <c r="A37" s="2" t="s">
        <v>18</v>
      </c>
      <c r="B37" s="22" t="str">
        <f>CONCATENATE(A37,COUNTIF($A$6:A37,A37))</f>
        <v>F1</v>
      </c>
      <c r="C37" s="23" t="s">
        <v>28</v>
      </c>
      <c r="D37" s="100" t="str">
        <f>B31</f>
        <v>B1.17</v>
      </c>
      <c r="E37" s="100"/>
      <c r="F37" s="34">
        <f>F31</f>
        <v>9045.3999999999978</v>
      </c>
      <c r="G37" s="27">
        <f>G31</f>
        <v>0</v>
      </c>
    </row>
    <row r="38" spans="1:15" x14ac:dyDescent="0.25">
      <c r="A38" s="19" t="str">
        <f>A37</f>
        <v>F</v>
      </c>
      <c r="B38" s="22" t="str">
        <f>CONCATENATE(A38,COUNTIF($A$6:A38,A38))</f>
        <v>F2</v>
      </c>
      <c r="C38" s="23" t="str">
        <f>C33</f>
        <v>BDI</v>
      </c>
      <c r="D38" s="99" t="str">
        <f>B34</f>
        <v>E1</v>
      </c>
      <c r="E38" s="99"/>
      <c r="F38" s="34">
        <f>F34</f>
        <v>1554.9</v>
      </c>
      <c r="G38" s="27">
        <f>ROUND(G34,2)</f>
        <v>0</v>
      </c>
    </row>
    <row r="39" spans="1:15" x14ac:dyDescent="0.25">
      <c r="A39" s="19" t="str">
        <f t="shared" ref="A39" si="1">A38</f>
        <v>F</v>
      </c>
      <c r="B39" s="22" t="str">
        <f>CONCATENATE(A39,COUNTIF($A$6:A39,A39))</f>
        <v>F3</v>
      </c>
      <c r="C39" s="28" t="s">
        <v>19</v>
      </c>
      <c r="D39" s="96" t="str">
        <f>CONCATENATE("SOMA(",B37,":",B38,")")</f>
        <v>SOMA(F1:F2)</v>
      </c>
      <c r="E39" s="97"/>
      <c r="F39" s="29">
        <f>SUM(F37:F38)</f>
        <v>10600.299999999997</v>
      </c>
      <c r="G39" s="29">
        <f>SUM(G37:G38)</f>
        <v>0</v>
      </c>
    </row>
    <row r="40" spans="1:15" ht="30" x14ac:dyDescent="0.25">
      <c r="A40" s="19" t="s">
        <v>18</v>
      </c>
      <c r="B40" s="22" t="str">
        <f>CONCATENATE(A40,COUNTIF($A$6:A40,A40))</f>
        <v>F4</v>
      </c>
      <c r="C40" s="28" t="s">
        <v>20</v>
      </c>
      <c r="D40" s="96" t="str">
        <f>CONCATENATE(B39," x 12 meses")</f>
        <v>F3 x 12 meses</v>
      </c>
      <c r="E40" s="96"/>
      <c r="F40" s="29">
        <f>F39*12</f>
        <v>127203.59999999998</v>
      </c>
      <c r="G40" s="29">
        <f>G39*12</f>
        <v>0</v>
      </c>
    </row>
    <row r="41" spans="1:15" s="20" customFormat="1" x14ac:dyDescent="0.25">
      <c r="B41" s="69"/>
      <c r="C41" s="69"/>
      <c r="D41" s="69"/>
      <c r="E41" s="69"/>
      <c r="F41" s="69"/>
      <c r="G41" s="69"/>
      <c r="I41" s="2"/>
      <c r="J41" s="2"/>
      <c r="K41" s="2"/>
      <c r="L41" s="2"/>
      <c r="M41" s="2"/>
      <c r="N41" s="2"/>
      <c r="O41" s="2"/>
    </row>
    <row r="42" spans="1:15" x14ac:dyDescent="0.25">
      <c r="B42" s="69"/>
      <c r="C42" s="70"/>
      <c r="D42" s="70"/>
      <c r="E42" s="94" t="s">
        <v>21</v>
      </c>
      <c r="F42" s="91" t="s">
        <v>41</v>
      </c>
      <c r="G42" s="92"/>
    </row>
    <row r="43" spans="1:15" ht="30" customHeight="1" x14ac:dyDescent="0.25">
      <c r="B43" s="69"/>
      <c r="C43" s="72" t="s">
        <v>22</v>
      </c>
      <c r="D43" s="73"/>
      <c r="E43" s="73"/>
      <c r="F43" s="70"/>
      <c r="G43" s="71"/>
    </row>
    <row r="44" spans="1:15" x14ac:dyDescent="0.25">
      <c r="B44" s="69"/>
      <c r="C44" s="93" t="s">
        <v>30</v>
      </c>
      <c r="D44" s="75"/>
      <c r="E44" s="75"/>
      <c r="F44" s="74"/>
      <c r="G44" s="71"/>
    </row>
    <row r="45" spans="1:15" x14ac:dyDescent="0.25">
      <c r="B45" s="69"/>
      <c r="C45" s="93" t="s">
        <v>31</v>
      </c>
      <c r="D45" s="75"/>
      <c r="E45" s="75"/>
      <c r="F45" s="74"/>
      <c r="G45" s="71"/>
      <c r="H45" s="21"/>
    </row>
    <row r="46" spans="1:15" x14ac:dyDescent="0.25">
      <c r="E46" s="7"/>
      <c r="F46" s="7"/>
      <c r="H46" s="21"/>
    </row>
    <row r="47" spans="1:15" x14ac:dyDescent="0.25">
      <c r="E47" s="7"/>
      <c r="F47" s="7"/>
    </row>
    <row r="48" spans="1:15" x14ac:dyDescent="0.25">
      <c r="E48" s="7"/>
      <c r="F48" s="7"/>
    </row>
    <row r="49" spans="5:6" x14ac:dyDescent="0.25">
      <c r="E49" s="7"/>
      <c r="F49" s="7"/>
    </row>
    <row r="50" spans="5:6" x14ac:dyDescent="0.25">
      <c r="E50" s="7"/>
      <c r="F50" s="7"/>
    </row>
    <row r="51" spans="5:6" x14ac:dyDescent="0.25">
      <c r="E51" s="7"/>
      <c r="F51" s="7"/>
    </row>
    <row r="52" spans="5:6" x14ac:dyDescent="0.25">
      <c r="E52" s="7"/>
      <c r="F52" s="7"/>
    </row>
    <row r="53" spans="5:6" x14ac:dyDescent="0.25">
      <c r="E53" s="7"/>
      <c r="F53" s="7"/>
    </row>
    <row r="54" spans="5:6" x14ac:dyDescent="0.25">
      <c r="E54" s="7"/>
      <c r="F54" s="7"/>
    </row>
    <row r="55" spans="5:6" x14ac:dyDescent="0.25">
      <c r="E55" s="7"/>
      <c r="F55" s="7"/>
    </row>
    <row r="56" spans="5:6" x14ac:dyDescent="0.25">
      <c r="E56" s="7"/>
      <c r="F56" s="7"/>
    </row>
    <row r="57" spans="5:6" x14ac:dyDescent="0.25">
      <c r="E57" s="7"/>
      <c r="F57" s="7"/>
    </row>
    <row r="58" spans="5:6" x14ac:dyDescent="0.25">
      <c r="E58" s="7"/>
      <c r="F58" s="7"/>
    </row>
    <row r="59" spans="5:6" x14ac:dyDescent="0.25">
      <c r="E59" s="7"/>
      <c r="F59" s="7"/>
    </row>
    <row r="60" spans="5:6" x14ac:dyDescent="0.25">
      <c r="E60" s="7"/>
      <c r="F60" s="7"/>
    </row>
  </sheetData>
  <sheetProtection algorithmName="SHA-512" hashValue="uAugftqkPgCBRv+1PVXdmNXeJlGqwDm8y3iXM59kfq3E18KliUjHMX3qK+RgvGQYqed0nN2TUW3BEh3Rl5Jk2g==" saltValue="Vj6VTW7+obHis9yQwxLnTw==" spinCount="100000" sheet="1" formatCells="0" formatColumns="0" formatRows="0" autoFilter="0"/>
  <mergeCells count="28">
    <mergeCell ref="B1:G1"/>
    <mergeCell ref="C2:G2"/>
    <mergeCell ref="C3:G3"/>
    <mergeCell ref="J4:K4"/>
    <mergeCell ref="D18:E18"/>
    <mergeCell ref="D17:E17"/>
    <mergeCell ref="C7:E7"/>
    <mergeCell ref="D14:E14"/>
    <mergeCell ref="D15:E15"/>
    <mergeCell ref="D16:E16"/>
    <mergeCell ref="D11:E11"/>
    <mergeCell ref="D10:E10"/>
    <mergeCell ref="D9:E9"/>
    <mergeCell ref="D8:E8"/>
    <mergeCell ref="D12:E12"/>
    <mergeCell ref="D13:E13"/>
    <mergeCell ref="B5:G5"/>
    <mergeCell ref="D40:E40"/>
    <mergeCell ref="D39:E39"/>
    <mergeCell ref="D34:E34"/>
    <mergeCell ref="D38:E38"/>
    <mergeCell ref="D37:E37"/>
    <mergeCell ref="D21:E21"/>
    <mergeCell ref="D26:E26"/>
    <mergeCell ref="D29:E29"/>
    <mergeCell ref="D22:E22"/>
    <mergeCell ref="D31:E31"/>
    <mergeCell ref="D23:E23"/>
  </mergeCells>
  <printOptions horizontalCentered="1"/>
  <pageMargins left="0.27559055118110237" right="0.23622047244094491" top="0.47244094488188981" bottom="0.47244094488188981" header="0.31496062992125984" footer="0.31496062992125984"/>
  <pageSetup paperSize="9" fitToHeight="6" orientation="portrait" r:id="rId1"/>
  <headerFooter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2289" r:id="rId4">
          <objectPr defaultSize="0" autoPict="0" r:id="rId5">
            <anchor moveWithCells="1" sizeWithCells="1">
              <from>
                <xdr:col>1</xdr:col>
                <xdr:colOff>19050</xdr:colOff>
                <xdr:row>0</xdr:row>
                <xdr:rowOff>38100</xdr:rowOff>
              </from>
              <to>
                <xdr:col>2</xdr:col>
                <xdr:colOff>238125</xdr:colOff>
                <xdr:row>2</xdr:row>
                <xdr:rowOff>209550</xdr:rowOff>
              </to>
            </anchor>
          </objectPr>
        </oleObject>
      </mc:Choice>
      <mc:Fallback>
        <oleObject progId="Word.Picture.8" shapeId="1228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Proposta</vt:lpstr>
      <vt:lpstr>Proposta!Area_de_impressao</vt:lpstr>
      <vt:lpstr>Proposta!Titulos_de_impressao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Matias Feil</dc:creator>
  <cp:keywords/>
  <dc:description/>
  <cp:lastModifiedBy>Jussiano Regis Pacheco</cp:lastModifiedBy>
  <cp:revision/>
  <cp:lastPrinted>2024-10-16T19:56:58Z</cp:lastPrinted>
  <dcterms:created xsi:type="dcterms:W3CDTF">2022-04-26T17:24:03Z</dcterms:created>
  <dcterms:modified xsi:type="dcterms:W3CDTF">2025-11-05T18:25:50Z</dcterms:modified>
  <cp:category/>
  <cp:contentStatus/>
</cp:coreProperties>
</file>