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ias\Desktop\Matias - 2023\Backup dezembro de 2011\Matias\Deolinda Barufaldi\Reforma 2023\"/>
    </mc:Choice>
  </mc:AlternateContent>
  <xr:revisionPtr revIDLastSave="0" documentId="13_ncr:1_{2166F2E6-8FCC-4069-8CD9-05C61688CB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çamento Sintético" sheetId="1" r:id="rId1"/>
    <sheet name="Planilha1" sheetId="2" r:id="rId2"/>
  </sheets>
  <definedNames>
    <definedName name="_xlnm.Print_Area" localSheetId="0">'Orçamento Sintético'!$A$1:$N$320</definedName>
    <definedName name="_xlnm.Print_Area" localSheetId="1">Planilha1!$A$1:$H$17</definedName>
    <definedName name="_xlnm.Print_Titles" localSheetId="0">'Orçamento Sintético'!$4:$5</definedName>
  </definedNames>
  <calcPr calcId="191029"/>
</workbook>
</file>

<file path=xl/calcChain.xml><?xml version="1.0" encoding="utf-8"?>
<calcChain xmlns="http://schemas.openxmlformats.org/spreadsheetml/2006/main">
  <c r="H13" i="2" l="1"/>
  <c r="G13" i="2"/>
  <c r="F13" i="2"/>
  <c r="E13" i="2"/>
  <c r="H14" i="2"/>
  <c r="G14" i="2"/>
  <c r="F14" i="2"/>
  <c r="E14" i="2"/>
  <c r="D14" i="2"/>
  <c r="J11" i="2"/>
  <c r="H11" i="2"/>
  <c r="G11" i="2"/>
  <c r="F11" i="2"/>
  <c r="E11" i="2"/>
  <c r="D11" i="2"/>
  <c r="D13" i="2" s="1"/>
  <c r="K12" i="2"/>
  <c r="H12" i="2"/>
  <c r="G12" i="2"/>
  <c r="F12" i="2"/>
  <c r="E12" i="2"/>
  <c r="O9" i="2"/>
  <c r="N9" i="2"/>
  <c r="M9" i="2"/>
  <c r="L9" i="2"/>
  <c r="D12" i="2"/>
  <c r="K14" i="2"/>
  <c r="G12" i="1"/>
  <c r="G13" i="1"/>
  <c r="J12" i="1"/>
  <c r="K12" i="1"/>
  <c r="L12" i="1"/>
  <c r="M12" i="1"/>
  <c r="J13" i="1"/>
  <c r="K13" i="1"/>
  <c r="M13" i="1" s="1"/>
  <c r="L13" i="1"/>
  <c r="J188" i="1"/>
  <c r="G188" i="1" s="1"/>
  <c r="Q188" i="1" s="1"/>
  <c r="K188" i="1"/>
  <c r="L188" i="1"/>
  <c r="L301" i="1"/>
  <c r="K301" i="1"/>
  <c r="J301" i="1"/>
  <c r="G301" i="1" s="1"/>
  <c r="L234" i="1"/>
  <c r="K234" i="1"/>
  <c r="J234" i="1"/>
  <c r="G234" i="1" s="1"/>
  <c r="I224" i="1"/>
  <c r="L224" i="1" s="1"/>
  <c r="H224" i="1"/>
  <c r="K224" i="1" s="1"/>
  <c r="I232" i="1"/>
  <c r="L232" i="1" s="1"/>
  <c r="H232" i="1"/>
  <c r="K232" i="1" s="1"/>
  <c r="L214" i="1"/>
  <c r="K214" i="1"/>
  <c r="J214" i="1"/>
  <c r="G214" i="1" s="1"/>
  <c r="I163" i="1"/>
  <c r="L163" i="1" s="1"/>
  <c r="H163" i="1"/>
  <c r="K163" i="1" s="1"/>
  <c r="H144" i="1"/>
  <c r="I144" i="1"/>
  <c r="J15" i="1"/>
  <c r="G15" i="1" s="1"/>
  <c r="Q15" i="1" s="1"/>
  <c r="L15" i="1"/>
  <c r="K15" i="1"/>
  <c r="Q19" i="1"/>
  <c r="Q24" i="1"/>
  <c r="Q28" i="1"/>
  <c r="Q40" i="1"/>
  <c r="Q41" i="1"/>
  <c r="Q50" i="1"/>
  <c r="Q59" i="1"/>
  <c r="Q65" i="1"/>
  <c r="Q71" i="1"/>
  <c r="Q77" i="1"/>
  <c r="Q83" i="1"/>
  <c r="Q89" i="1"/>
  <c r="Q95" i="1"/>
  <c r="Q128" i="1"/>
  <c r="Q149" i="1"/>
  <c r="Q168" i="1"/>
  <c r="Q172" i="1"/>
  <c r="Q176" i="1"/>
  <c r="Q189" i="1"/>
  <c r="Q195" i="1"/>
  <c r="Q202" i="1"/>
  <c r="Q210" i="1"/>
  <c r="Q221" i="1"/>
  <c r="Q229" i="1"/>
  <c r="Q237" i="1"/>
  <c r="Q242" i="1"/>
  <c r="Q247" i="1"/>
  <c r="Q252" i="1"/>
  <c r="Q257" i="1"/>
  <c r="Q262" i="1"/>
  <c r="Q265" i="1"/>
  <c r="Q270" i="1"/>
  <c r="Q275" i="1"/>
  <c r="Q280" i="1"/>
  <c r="Q285" i="1"/>
  <c r="Q290" i="1"/>
  <c r="Q295" i="1"/>
  <c r="Q303" i="1"/>
  <c r="Q311" i="1"/>
  <c r="L313" i="1"/>
  <c r="K313" i="1"/>
  <c r="J313" i="1"/>
  <c r="G313" i="1" s="1"/>
  <c r="Q313" i="1" s="1"/>
  <c r="L312" i="1"/>
  <c r="K312" i="1"/>
  <c r="J312" i="1"/>
  <c r="G312" i="1" s="1"/>
  <c r="Q312" i="1" s="1"/>
  <c r="J310" i="1"/>
  <c r="G310" i="1" s="1"/>
  <c r="Q310" i="1" s="1"/>
  <c r="K310" i="1"/>
  <c r="L310" i="1"/>
  <c r="M310" i="1" s="1"/>
  <c r="L309" i="1"/>
  <c r="K309" i="1"/>
  <c r="J309" i="1"/>
  <c r="G309" i="1" s="1"/>
  <c r="Q309" i="1" s="1"/>
  <c r="L308" i="1"/>
  <c r="K308" i="1"/>
  <c r="J308" i="1"/>
  <c r="G308" i="1" s="1"/>
  <c r="Q308" i="1" s="1"/>
  <c r="L307" i="1"/>
  <c r="K307" i="1"/>
  <c r="J307" i="1"/>
  <c r="G307" i="1" s="1"/>
  <c r="Q307" i="1" s="1"/>
  <c r="L306" i="1"/>
  <c r="K306" i="1"/>
  <c r="J306" i="1"/>
  <c r="G306" i="1" s="1"/>
  <c r="Q306" i="1" s="1"/>
  <c r="L305" i="1"/>
  <c r="K305" i="1"/>
  <c r="J305" i="1"/>
  <c r="G305" i="1" s="1"/>
  <c r="Q305" i="1" s="1"/>
  <c r="L304" i="1"/>
  <c r="K304" i="1"/>
  <c r="J304" i="1"/>
  <c r="G304" i="1" s="1"/>
  <c r="Q304" i="1" s="1"/>
  <c r="J300" i="1"/>
  <c r="G300" i="1" s="1"/>
  <c r="Q300" i="1" s="1"/>
  <c r="K300" i="1"/>
  <c r="L300" i="1"/>
  <c r="J302" i="1"/>
  <c r="G302" i="1" s="1"/>
  <c r="Q302" i="1" s="1"/>
  <c r="K302" i="1"/>
  <c r="L302" i="1"/>
  <c r="L299" i="1"/>
  <c r="K299" i="1"/>
  <c r="J299" i="1"/>
  <c r="G299" i="1" s="1"/>
  <c r="Q299" i="1" s="1"/>
  <c r="L298" i="1"/>
  <c r="K298" i="1"/>
  <c r="J298" i="1"/>
  <c r="G298" i="1" s="1"/>
  <c r="Q298" i="1" s="1"/>
  <c r="L297" i="1"/>
  <c r="K297" i="1"/>
  <c r="J297" i="1"/>
  <c r="G297" i="1" s="1"/>
  <c r="Q297" i="1" s="1"/>
  <c r="L296" i="1"/>
  <c r="K296" i="1"/>
  <c r="J296" i="1"/>
  <c r="G296" i="1" s="1"/>
  <c r="Q296" i="1" s="1"/>
  <c r="L294" i="1"/>
  <c r="K294" i="1"/>
  <c r="J294" i="1"/>
  <c r="G294" i="1" s="1"/>
  <c r="Q294" i="1" s="1"/>
  <c r="L293" i="1"/>
  <c r="K293" i="1"/>
  <c r="J293" i="1"/>
  <c r="G293" i="1" s="1"/>
  <c r="Q293" i="1" s="1"/>
  <c r="L292" i="1"/>
  <c r="K292" i="1"/>
  <c r="J292" i="1"/>
  <c r="G292" i="1" s="1"/>
  <c r="Q292" i="1" s="1"/>
  <c r="L291" i="1"/>
  <c r="K291" i="1"/>
  <c r="J291" i="1"/>
  <c r="G291" i="1" s="1"/>
  <c r="Q291" i="1" s="1"/>
  <c r="L289" i="1"/>
  <c r="K289" i="1"/>
  <c r="J289" i="1"/>
  <c r="G289" i="1" s="1"/>
  <c r="Q289" i="1" s="1"/>
  <c r="L288" i="1"/>
  <c r="K288" i="1"/>
  <c r="J288" i="1"/>
  <c r="G288" i="1" s="1"/>
  <c r="Q288" i="1" s="1"/>
  <c r="L287" i="1"/>
  <c r="K287" i="1"/>
  <c r="J287" i="1"/>
  <c r="G287" i="1" s="1"/>
  <c r="Q287" i="1" s="1"/>
  <c r="L286" i="1"/>
  <c r="K286" i="1"/>
  <c r="J286" i="1"/>
  <c r="G286" i="1" s="1"/>
  <c r="Q286" i="1" s="1"/>
  <c r="L284" i="1"/>
  <c r="K284" i="1"/>
  <c r="J284" i="1"/>
  <c r="G284" i="1" s="1"/>
  <c r="Q284" i="1" s="1"/>
  <c r="L283" i="1"/>
  <c r="K283" i="1"/>
  <c r="J283" i="1"/>
  <c r="G283" i="1" s="1"/>
  <c r="Q283" i="1" s="1"/>
  <c r="L282" i="1"/>
  <c r="K282" i="1"/>
  <c r="J282" i="1"/>
  <c r="G282" i="1" s="1"/>
  <c r="Q282" i="1" s="1"/>
  <c r="L281" i="1"/>
  <c r="K281" i="1"/>
  <c r="J281" i="1"/>
  <c r="G281" i="1" s="1"/>
  <c r="Q281" i="1" s="1"/>
  <c r="L279" i="1"/>
  <c r="K279" i="1"/>
  <c r="J279" i="1"/>
  <c r="G279" i="1" s="1"/>
  <c r="Q279" i="1" s="1"/>
  <c r="L278" i="1"/>
  <c r="K278" i="1"/>
  <c r="J278" i="1"/>
  <c r="G278" i="1" s="1"/>
  <c r="Q278" i="1" s="1"/>
  <c r="L277" i="1"/>
  <c r="K277" i="1"/>
  <c r="J277" i="1"/>
  <c r="G277" i="1" s="1"/>
  <c r="Q277" i="1" s="1"/>
  <c r="L276" i="1"/>
  <c r="K276" i="1"/>
  <c r="J276" i="1"/>
  <c r="G276" i="1" s="1"/>
  <c r="Q276" i="1" s="1"/>
  <c r="J272" i="1"/>
  <c r="G272" i="1" s="1"/>
  <c r="Q272" i="1" s="1"/>
  <c r="K272" i="1"/>
  <c r="L272" i="1"/>
  <c r="J273" i="1"/>
  <c r="G273" i="1" s="1"/>
  <c r="Q273" i="1" s="1"/>
  <c r="K273" i="1"/>
  <c r="L273" i="1"/>
  <c r="J274" i="1"/>
  <c r="G274" i="1" s="1"/>
  <c r="Q274" i="1" s="1"/>
  <c r="K274" i="1"/>
  <c r="L274" i="1"/>
  <c r="L271" i="1"/>
  <c r="K271" i="1"/>
  <c r="J271" i="1"/>
  <c r="G271" i="1" s="1"/>
  <c r="Q271" i="1" s="1"/>
  <c r="J268" i="1"/>
  <c r="G268" i="1" s="1"/>
  <c r="Q268" i="1" s="1"/>
  <c r="K268" i="1"/>
  <c r="L268" i="1"/>
  <c r="J269" i="1"/>
  <c r="G269" i="1" s="1"/>
  <c r="Q269" i="1" s="1"/>
  <c r="K269" i="1"/>
  <c r="L269" i="1"/>
  <c r="L267" i="1"/>
  <c r="K267" i="1"/>
  <c r="J267" i="1"/>
  <c r="G267" i="1" s="1"/>
  <c r="Q267" i="1" s="1"/>
  <c r="L266" i="1"/>
  <c r="K266" i="1"/>
  <c r="J266" i="1"/>
  <c r="G266" i="1" s="1"/>
  <c r="Q266" i="1" s="1"/>
  <c r="J264" i="1"/>
  <c r="G264" i="1" s="1"/>
  <c r="Q264" i="1" s="1"/>
  <c r="K264" i="1"/>
  <c r="L264" i="1"/>
  <c r="L263" i="1"/>
  <c r="K263" i="1"/>
  <c r="J263" i="1"/>
  <c r="G263" i="1" s="1"/>
  <c r="Q263" i="1" s="1"/>
  <c r="J259" i="1"/>
  <c r="G259" i="1" s="1"/>
  <c r="Q259" i="1" s="1"/>
  <c r="K259" i="1"/>
  <c r="L259" i="1"/>
  <c r="J260" i="1"/>
  <c r="G260" i="1" s="1"/>
  <c r="Q260" i="1" s="1"/>
  <c r="K260" i="1"/>
  <c r="L260" i="1"/>
  <c r="J261" i="1"/>
  <c r="G261" i="1" s="1"/>
  <c r="Q261" i="1" s="1"/>
  <c r="K261" i="1"/>
  <c r="L261" i="1"/>
  <c r="L258" i="1"/>
  <c r="K258" i="1"/>
  <c r="J258" i="1"/>
  <c r="G258" i="1" s="1"/>
  <c r="Q258" i="1" s="1"/>
  <c r="J254" i="1"/>
  <c r="G254" i="1" s="1"/>
  <c r="Q254" i="1" s="1"/>
  <c r="K254" i="1"/>
  <c r="L254" i="1"/>
  <c r="J255" i="1"/>
  <c r="G255" i="1" s="1"/>
  <c r="Q255" i="1" s="1"/>
  <c r="K255" i="1"/>
  <c r="L255" i="1"/>
  <c r="J256" i="1"/>
  <c r="G256" i="1" s="1"/>
  <c r="Q256" i="1" s="1"/>
  <c r="K256" i="1"/>
  <c r="L256" i="1"/>
  <c r="L253" i="1"/>
  <c r="K253" i="1"/>
  <c r="J253" i="1"/>
  <c r="G253" i="1" s="1"/>
  <c r="Q253" i="1" s="1"/>
  <c r="J249" i="1"/>
  <c r="G249" i="1" s="1"/>
  <c r="Q249" i="1" s="1"/>
  <c r="K249" i="1"/>
  <c r="L249" i="1"/>
  <c r="J250" i="1"/>
  <c r="G250" i="1" s="1"/>
  <c r="Q250" i="1" s="1"/>
  <c r="K250" i="1"/>
  <c r="L250" i="1"/>
  <c r="J251" i="1"/>
  <c r="G251" i="1" s="1"/>
  <c r="Q251" i="1" s="1"/>
  <c r="K251" i="1"/>
  <c r="L251" i="1"/>
  <c r="L248" i="1"/>
  <c r="K248" i="1"/>
  <c r="J248" i="1"/>
  <c r="G248" i="1" s="1"/>
  <c r="Q248" i="1" s="1"/>
  <c r="J244" i="1"/>
  <c r="G244" i="1" s="1"/>
  <c r="Q244" i="1" s="1"/>
  <c r="K244" i="1"/>
  <c r="L244" i="1"/>
  <c r="J245" i="1"/>
  <c r="G245" i="1" s="1"/>
  <c r="Q245" i="1" s="1"/>
  <c r="K245" i="1"/>
  <c r="L245" i="1"/>
  <c r="J246" i="1"/>
  <c r="G246" i="1" s="1"/>
  <c r="Q246" i="1" s="1"/>
  <c r="K246" i="1"/>
  <c r="L246" i="1"/>
  <c r="L243" i="1"/>
  <c r="K243" i="1"/>
  <c r="J243" i="1"/>
  <c r="G243" i="1" s="1"/>
  <c r="Q243" i="1" s="1"/>
  <c r="J239" i="1"/>
  <c r="G239" i="1" s="1"/>
  <c r="Q239" i="1" s="1"/>
  <c r="K239" i="1"/>
  <c r="L239" i="1"/>
  <c r="J240" i="1"/>
  <c r="G240" i="1" s="1"/>
  <c r="Q240" i="1" s="1"/>
  <c r="K240" i="1"/>
  <c r="L240" i="1"/>
  <c r="J241" i="1"/>
  <c r="G241" i="1" s="1"/>
  <c r="Q241" i="1" s="1"/>
  <c r="K241" i="1"/>
  <c r="L241" i="1"/>
  <c r="L238" i="1"/>
  <c r="K238" i="1"/>
  <c r="J238" i="1"/>
  <c r="G238" i="1" s="1"/>
  <c r="Q238" i="1" s="1"/>
  <c r="J231" i="1"/>
  <c r="G231" i="1" s="1"/>
  <c r="Q231" i="1" s="1"/>
  <c r="K231" i="1"/>
  <c r="L231" i="1"/>
  <c r="J233" i="1"/>
  <c r="G233" i="1" s="1"/>
  <c r="Q233" i="1" s="1"/>
  <c r="K233" i="1"/>
  <c r="L233" i="1"/>
  <c r="J235" i="1"/>
  <c r="G235" i="1" s="1"/>
  <c r="Q235" i="1" s="1"/>
  <c r="K235" i="1"/>
  <c r="L235" i="1"/>
  <c r="J236" i="1"/>
  <c r="G236" i="1" s="1"/>
  <c r="Q236" i="1" s="1"/>
  <c r="K236" i="1"/>
  <c r="L236" i="1"/>
  <c r="L230" i="1"/>
  <c r="K230" i="1"/>
  <c r="J230" i="1"/>
  <c r="G230" i="1" s="1"/>
  <c r="Q230" i="1" s="1"/>
  <c r="J223" i="1"/>
  <c r="G223" i="1" s="1"/>
  <c r="Q223" i="1" s="1"/>
  <c r="K223" i="1"/>
  <c r="L223" i="1"/>
  <c r="J225" i="1"/>
  <c r="G225" i="1" s="1"/>
  <c r="Q225" i="1" s="1"/>
  <c r="K225" i="1"/>
  <c r="L225" i="1"/>
  <c r="J226" i="1"/>
  <c r="G226" i="1" s="1"/>
  <c r="Q226" i="1" s="1"/>
  <c r="K226" i="1"/>
  <c r="L226" i="1"/>
  <c r="J227" i="1"/>
  <c r="G227" i="1" s="1"/>
  <c r="Q227" i="1" s="1"/>
  <c r="K227" i="1"/>
  <c r="L227" i="1"/>
  <c r="J228" i="1"/>
  <c r="G228" i="1" s="1"/>
  <c r="Q228" i="1" s="1"/>
  <c r="K228" i="1"/>
  <c r="L228" i="1"/>
  <c r="M228" i="1" s="1"/>
  <c r="L222" i="1"/>
  <c r="K222" i="1"/>
  <c r="J222" i="1"/>
  <c r="G222" i="1" s="1"/>
  <c r="Q222" i="1" s="1"/>
  <c r="J212" i="1"/>
  <c r="G212" i="1" s="1"/>
  <c r="Q212" i="1" s="1"/>
  <c r="K212" i="1"/>
  <c r="L212" i="1"/>
  <c r="J213" i="1"/>
  <c r="G213" i="1" s="1"/>
  <c r="Q213" i="1" s="1"/>
  <c r="K213" i="1"/>
  <c r="L213" i="1"/>
  <c r="J215" i="1"/>
  <c r="G215" i="1" s="1"/>
  <c r="Q215" i="1" s="1"/>
  <c r="K215" i="1"/>
  <c r="L215" i="1"/>
  <c r="J216" i="1"/>
  <c r="G216" i="1" s="1"/>
  <c r="Q216" i="1" s="1"/>
  <c r="K216" i="1"/>
  <c r="L216" i="1"/>
  <c r="J217" i="1"/>
  <c r="G217" i="1" s="1"/>
  <c r="Q217" i="1" s="1"/>
  <c r="K217" i="1"/>
  <c r="L217" i="1"/>
  <c r="J218" i="1"/>
  <c r="G218" i="1" s="1"/>
  <c r="Q218" i="1" s="1"/>
  <c r="K218" i="1"/>
  <c r="L218" i="1"/>
  <c r="J219" i="1"/>
  <c r="G219" i="1" s="1"/>
  <c r="Q219" i="1" s="1"/>
  <c r="K219" i="1"/>
  <c r="L219" i="1"/>
  <c r="M219" i="1" s="1"/>
  <c r="J220" i="1"/>
  <c r="G220" i="1" s="1"/>
  <c r="Q220" i="1" s="1"/>
  <c r="K220" i="1"/>
  <c r="L220" i="1"/>
  <c r="L211" i="1"/>
  <c r="K211" i="1"/>
  <c r="J211" i="1"/>
  <c r="G211" i="1" s="1"/>
  <c r="Q211" i="1" s="1"/>
  <c r="J204" i="1"/>
  <c r="G204" i="1" s="1"/>
  <c r="Q204" i="1" s="1"/>
  <c r="K204" i="1"/>
  <c r="L204" i="1"/>
  <c r="J205" i="1"/>
  <c r="G205" i="1" s="1"/>
  <c r="Q205" i="1" s="1"/>
  <c r="K205" i="1"/>
  <c r="L205" i="1"/>
  <c r="J206" i="1"/>
  <c r="G206" i="1" s="1"/>
  <c r="Q206" i="1" s="1"/>
  <c r="K206" i="1"/>
  <c r="L206" i="1"/>
  <c r="J207" i="1"/>
  <c r="G207" i="1" s="1"/>
  <c r="Q207" i="1" s="1"/>
  <c r="K207" i="1"/>
  <c r="L207" i="1"/>
  <c r="J208" i="1"/>
  <c r="G208" i="1" s="1"/>
  <c r="Q208" i="1" s="1"/>
  <c r="K208" i="1"/>
  <c r="L208" i="1"/>
  <c r="J209" i="1"/>
  <c r="G209" i="1" s="1"/>
  <c r="Q209" i="1" s="1"/>
  <c r="K209" i="1"/>
  <c r="L209" i="1"/>
  <c r="L203" i="1"/>
  <c r="K203" i="1"/>
  <c r="J203" i="1"/>
  <c r="G203" i="1" s="1"/>
  <c r="Q203" i="1" s="1"/>
  <c r="J197" i="1"/>
  <c r="G197" i="1" s="1"/>
  <c r="Q197" i="1" s="1"/>
  <c r="K197" i="1"/>
  <c r="L197" i="1"/>
  <c r="J198" i="1"/>
  <c r="G198" i="1" s="1"/>
  <c r="Q198" i="1" s="1"/>
  <c r="K198" i="1"/>
  <c r="L198" i="1"/>
  <c r="J199" i="1"/>
  <c r="G199" i="1" s="1"/>
  <c r="Q199" i="1" s="1"/>
  <c r="K199" i="1"/>
  <c r="L199" i="1"/>
  <c r="J200" i="1"/>
  <c r="G200" i="1" s="1"/>
  <c r="Q200" i="1" s="1"/>
  <c r="K200" i="1"/>
  <c r="L200" i="1"/>
  <c r="J201" i="1"/>
  <c r="G201" i="1" s="1"/>
  <c r="Q201" i="1" s="1"/>
  <c r="K201" i="1"/>
  <c r="L201" i="1"/>
  <c r="L196" i="1"/>
  <c r="K196" i="1"/>
  <c r="J196" i="1"/>
  <c r="G196" i="1" s="1"/>
  <c r="Q196" i="1" s="1"/>
  <c r="J191" i="1"/>
  <c r="G191" i="1" s="1"/>
  <c r="Q191" i="1" s="1"/>
  <c r="K191" i="1"/>
  <c r="L191" i="1"/>
  <c r="J192" i="1"/>
  <c r="G192" i="1" s="1"/>
  <c r="Q192" i="1" s="1"/>
  <c r="K192" i="1"/>
  <c r="L192" i="1"/>
  <c r="J193" i="1"/>
  <c r="G193" i="1" s="1"/>
  <c r="Q193" i="1" s="1"/>
  <c r="K193" i="1"/>
  <c r="L193" i="1"/>
  <c r="J194" i="1"/>
  <c r="G194" i="1" s="1"/>
  <c r="Q194" i="1" s="1"/>
  <c r="K194" i="1"/>
  <c r="L194" i="1"/>
  <c r="L190" i="1"/>
  <c r="K190" i="1"/>
  <c r="J190" i="1"/>
  <c r="G190" i="1" s="1"/>
  <c r="Q190" i="1" s="1"/>
  <c r="J180" i="1"/>
  <c r="G180" i="1" s="1"/>
  <c r="Q180" i="1" s="1"/>
  <c r="K180" i="1"/>
  <c r="L180" i="1"/>
  <c r="J181" i="1"/>
  <c r="G181" i="1" s="1"/>
  <c r="Q181" i="1" s="1"/>
  <c r="K181" i="1"/>
  <c r="L181" i="1"/>
  <c r="J182" i="1"/>
  <c r="G182" i="1" s="1"/>
  <c r="Q182" i="1" s="1"/>
  <c r="K182" i="1"/>
  <c r="L182" i="1"/>
  <c r="J183" i="1"/>
  <c r="G183" i="1" s="1"/>
  <c r="Q183" i="1" s="1"/>
  <c r="K183" i="1"/>
  <c r="L183" i="1"/>
  <c r="J184" i="1"/>
  <c r="G184" i="1" s="1"/>
  <c r="Q184" i="1" s="1"/>
  <c r="K184" i="1"/>
  <c r="L184" i="1"/>
  <c r="J185" i="1"/>
  <c r="G185" i="1" s="1"/>
  <c r="Q185" i="1" s="1"/>
  <c r="K185" i="1"/>
  <c r="L185" i="1"/>
  <c r="J186" i="1"/>
  <c r="G186" i="1" s="1"/>
  <c r="Q186" i="1" s="1"/>
  <c r="K186" i="1"/>
  <c r="L186" i="1"/>
  <c r="J187" i="1"/>
  <c r="G187" i="1" s="1"/>
  <c r="Q187" i="1" s="1"/>
  <c r="K187" i="1"/>
  <c r="L187" i="1"/>
  <c r="L179" i="1"/>
  <c r="K179" i="1"/>
  <c r="J179" i="1"/>
  <c r="G179" i="1" s="1"/>
  <c r="Q179" i="1" s="1"/>
  <c r="L178" i="1"/>
  <c r="K178" i="1"/>
  <c r="J178" i="1"/>
  <c r="G178" i="1" s="1"/>
  <c r="Q178" i="1" s="1"/>
  <c r="L177" i="1"/>
  <c r="K177" i="1"/>
  <c r="J177" i="1"/>
  <c r="G177" i="1" s="1"/>
  <c r="Q177" i="1" s="1"/>
  <c r="J174" i="1"/>
  <c r="G174" i="1" s="1"/>
  <c r="Q174" i="1" s="1"/>
  <c r="K174" i="1"/>
  <c r="L174" i="1"/>
  <c r="J175" i="1"/>
  <c r="G175" i="1" s="1"/>
  <c r="Q175" i="1" s="1"/>
  <c r="K175" i="1"/>
  <c r="L175" i="1"/>
  <c r="L173" i="1"/>
  <c r="K173" i="1"/>
  <c r="J173" i="1"/>
  <c r="G173" i="1" s="1"/>
  <c r="Q173" i="1" s="1"/>
  <c r="J170" i="1"/>
  <c r="G170" i="1" s="1"/>
  <c r="Q170" i="1" s="1"/>
  <c r="K170" i="1"/>
  <c r="L170" i="1"/>
  <c r="J171" i="1"/>
  <c r="G171" i="1" s="1"/>
  <c r="Q171" i="1" s="1"/>
  <c r="K171" i="1"/>
  <c r="L171" i="1"/>
  <c r="L169" i="1"/>
  <c r="K169" i="1"/>
  <c r="J169" i="1"/>
  <c r="G169" i="1" s="1"/>
  <c r="Q169" i="1" s="1"/>
  <c r="J151" i="1"/>
  <c r="G151" i="1" s="1"/>
  <c r="Q151" i="1" s="1"/>
  <c r="K151" i="1"/>
  <c r="L151" i="1"/>
  <c r="J152" i="1"/>
  <c r="G152" i="1" s="1"/>
  <c r="Q152" i="1" s="1"/>
  <c r="K152" i="1"/>
  <c r="L152" i="1"/>
  <c r="J153" i="1"/>
  <c r="G153" i="1" s="1"/>
  <c r="Q153" i="1" s="1"/>
  <c r="K153" i="1"/>
  <c r="L153" i="1"/>
  <c r="J154" i="1"/>
  <c r="G154" i="1" s="1"/>
  <c r="Q154" i="1" s="1"/>
  <c r="K154" i="1"/>
  <c r="L154" i="1"/>
  <c r="J155" i="1"/>
  <c r="G155" i="1" s="1"/>
  <c r="Q155" i="1" s="1"/>
  <c r="K155" i="1"/>
  <c r="L155" i="1"/>
  <c r="J156" i="1"/>
  <c r="G156" i="1" s="1"/>
  <c r="Q156" i="1" s="1"/>
  <c r="K156" i="1"/>
  <c r="L156" i="1"/>
  <c r="J157" i="1"/>
  <c r="G157" i="1" s="1"/>
  <c r="Q157" i="1" s="1"/>
  <c r="K157" i="1"/>
  <c r="L157" i="1"/>
  <c r="J158" i="1"/>
  <c r="G158" i="1" s="1"/>
  <c r="Q158" i="1" s="1"/>
  <c r="K158" i="1"/>
  <c r="L158" i="1"/>
  <c r="J159" i="1"/>
  <c r="G159" i="1" s="1"/>
  <c r="Q159" i="1" s="1"/>
  <c r="K159" i="1"/>
  <c r="L159" i="1"/>
  <c r="J160" i="1"/>
  <c r="G160" i="1" s="1"/>
  <c r="Q160" i="1" s="1"/>
  <c r="K160" i="1"/>
  <c r="L160" i="1"/>
  <c r="J161" i="1"/>
  <c r="G161" i="1" s="1"/>
  <c r="Q161" i="1" s="1"/>
  <c r="K161" i="1"/>
  <c r="L161" i="1"/>
  <c r="J162" i="1"/>
  <c r="G162" i="1" s="1"/>
  <c r="Q162" i="1" s="1"/>
  <c r="K162" i="1"/>
  <c r="L162" i="1"/>
  <c r="J164" i="1"/>
  <c r="G164" i="1" s="1"/>
  <c r="Q164" i="1" s="1"/>
  <c r="K164" i="1"/>
  <c r="L164" i="1"/>
  <c r="J165" i="1"/>
  <c r="G165" i="1" s="1"/>
  <c r="Q165" i="1" s="1"/>
  <c r="K165" i="1"/>
  <c r="L165" i="1"/>
  <c r="J166" i="1"/>
  <c r="G166" i="1" s="1"/>
  <c r="Q166" i="1" s="1"/>
  <c r="K166" i="1"/>
  <c r="L166" i="1"/>
  <c r="J167" i="1"/>
  <c r="G167" i="1" s="1"/>
  <c r="Q167" i="1" s="1"/>
  <c r="K167" i="1"/>
  <c r="L167" i="1"/>
  <c r="L150" i="1"/>
  <c r="K150" i="1"/>
  <c r="J150" i="1"/>
  <c r="G150" i="1" s="1"/>
  <c r="Q150" i="1" s="1"/>
  <c r="J130" i="1"/>
  <c r="G130" i="1" s="1"/>
  <c r="Q130" i="1" s="1"/>
  <c r="K130" i="1"/>
  <c r="L130" i="1"/>
  <c r="J131" i="1"/>
  <c r="G131" i="1" s="1"/>
  <c r="Q131" i="1" s="1"/>
  <c r="K131" i="1"/>
  <c r="L131" i="1"/>
  <c r="J132" i="1"/>
  <c r="G132" i="1" s="1"/>
  <c r="Q132" i="1" s="1"/>
  <c r="K132" i="1"/>
  <c r="L132" i="1"/>
  <c r="J133" i="1"/>
  <c r="G133" i="1" s="1"/>
  <c r="Q133" i="1" s="1"/>
  <c r="K133" i="1"/>
  <c r="L133" i="1"/>
  <c r="J134" i="1"/>
  <c r="G134" i="1" s="1"/>
  <c r="Q134" i="1" s="1"/>
  <c r="K134" i="1"/>
  <c r="L134" i="1"/>
  <c r="J135" i="1"/>
  <c r="G135" i="1" s="1"/>
  <c r="Q135" i="1" s="1"/>
  <c r="K135" i="1"/>
  <c r="L135" i="1"/>
  <c r="J136" i="1"/>
  <c r="G136" i="1" s="1"/>
  <c r="Q136" i="1" s="1"/>
  <c r="K136" i="1"/>
  <c r="L136" i="1"/>
  <c r="J137" i="1"/>
  <c r="G137" i="1" s="1"/>
  <c r="Q137" i="1" s="1"/>
  <c r="K137" i="1"/>
  <c r="L137" i="1"/>
  <c r="J138" i="1"/>
  <c r="G138" i="1" s="1"/>
  <c r="Q138" i="1" s="1"/>
  <c r="K138" i="1"/>
  <c r="L138" i="1"/>
  <c r="J139" i="1"/>
  <c r="G139" i="1" s="1"/>
  <c r="Q139" i="1" s="1"/>
  <c r="K139" i="1"/>
  <c r="L139" i="1"/>
  <c r="J140" i="1"/>
  <c r="G140" i="1" s="1"/>
  <c r="Q140" i="1" s="1"/>
  <c r="K140" i="1"/>
  <c r="L140" i="1"/>
  <c r="J141" i="1"/>
  <c r="G141" i="1" s="1"/>
  <c r="Q141" i="1" s="1"/>
  <c r="K141" i="1"/>
  <c r="L141" i="1"/>
  <c r="J142" i="1"/>
  <c r="G142" i="1" s="1"/>
  <c r="Q142" i="1" s="1"/>
  <c r="K142" i="1"/>
  <c r="L142" i="1"/>
  <c r="J143" i="1"/>
  <c r="G143" i="1" s="1"/>
  <c r="Q143" i="1" s="1"/>
  <c r="K143" i="1"/>
  <c r="L143" i="1"/>
  <c r="J144" i="1"/>
  <c r="G144" i="1" s="1"/>
  <c r="Q144" i="1" s="1"/>
  <c r="K144" i="1"/>
  <c r="L144" i="1"/>
  <c r="J145" i="1"/>
  <c r="G145" i="1" s="1"/>
  <c r="Q145" i="1" s="1"/>
  <c r="K145" i="1"/>
  <c r="L145" i="1"/>
  <c r="J146" i="1"/>
  <c r="G146" i="1" s="1"/>
  <c r="Q146" i="1" s="1"/>
  <c r="K146" i="1"/>
  <c r="L146" i="1"/>
  <c r="J147" i="1"/>
  <c r="G147" i="1" s="1"/>
  <c r="Q147" i="1" s="1"/>
  <c r="K147" i="1"/>
  <c r="L147" i="1"/>
  <c r="J148" i="1"/>
  <c r="G148" i="1" s="1"/>
  <c r="Q148" i="1" s="1"/>
  <c r="K148" i="1"/>
  <c r="L148" i="1"/>
  <c r="L129" i="1"/>
  <c r="K129" i="1"/>
  <c r="J129" i="1"/>
  <c r="G129" i="1" s="1"/>
  <c r="Q129" i="1" s="1"/>
  <c r="J97" i="1"/>
  <c r="G97" i="1" s="1"/>
  <c r="Q97" i="1" s="1"/>
  <c r="K97" i="1"/>
  <c r="L97" i="1"/>
  <c r="J98" i="1"/>
  <c r="G98" i="1" s="1"/>
  <c r="Q98" i="1" s="1"/>
  <c r="K98" i="1"/>
  <c r="L98" i="1"/>
  <c r="J99" i="1"/>
  <c r="G99" i="1" s="1"/>
  <c r="Q99" i="1" s="1"/>
  <c r="K99" i="1"/>
  <c r="L99" i="1"/>
  <c r="J100" i="1"/>
  <c r="G100" i="1" s="1"/>
  <c r="Q100" i="1" s="1"/>
  <c r="K100" i="1"/>
  <c r="L100" i="1"/>
  <c r="J101" i="1"/>
  <c r="G101" i="1" s="1"/>
  <c r="Q101" i="1" s="1"/>
  <c r="K101" i="1"/>
  <c r="L101" i="1"/>
  <c r="J102" i="1"/>
  <c r="G102" i="1" s="1"/>
  <c r="Q102" i="1" s="1"/>
  <c r="K102" i="1"/>
  <c r="L102" i="1"/>
  <c r="J103" i="1"/>
  <c r="G103" i="1" s="1"/>
  <c r="Q103" i="1" s="1"/>
  <c r="K103" i="1"/>
  <c r="L103" i="1"/>
  <c r="J104" i="1"/>
  <c r="G104" i="1" s="1"/>
  <c r="Q104" i="1" s="1"/>
  <c r="K104" i="1"/>
  <c r="L104" i="1"/>
  <c r="J105" i="1"/>
  <c r="G105" i="1" s="1"/>
  <c r="Q105" i="1" s="1"/>
  <c r="K105" i="1"/>
  <c r="L105" i="1"/>
  <c r="J106" i="1"/>
  <c r="G106" i="1" s="1"/>
  <c r="Q106" i="1" s="1"/>
  <c r="K106" i="1"/>
  <c r="L106" i="1"/>
  <c r="J107" i="1"/>
  <c r="G107" i="1" s="1"/>
  <c r="Q107" i="1" s="1"/>
  <c r="K107" i="1"/>
  <c r="L107" i="1"/>
  <c r="J108" i="1"/>
  <c r="G108" i="1" s="1"/>
  <c r="Q108" i="1" s="1"/>
  <c r="K108" i="1"/>
  <c r="L108" i="1"/>
  <c r="J109" i="1"/>
  <c r="G109" i="1" s="1"/>
  <c r="Q109" i="1" s="1"/>
  <c r="K109" i="1"/>
  <c r="L109" i="1"/>
  <c r="J110" i="1"/>
  <c r="G110" i="1" s="1"/>
  <c r="Q110" i="1" s="1"/>
  <c r="K110" i="1"/>
  <c r="L110" i="1"/>
  <c r="J111" i="1"/>
  <c r="G111" i="1" s="1"/>
  <c r="Q111" i="1" s="1"/>
  <c r="K111" i="1"/>
  <c r="L111" i="1"/>
  <c r="J112" i="1"/>
  <c r="G112" i="1" s="1"/>
  <c r="Q112" i="1" s="1"/>
  <c r="K112" i="1"/>
  <c r="L112" i="1"/>
  <c r="J113" i="1"/>
  <c r="G113" i="1" s="1"/>
  <c r="Q113" i="1" s="1"/>
  <c r="K113" i="1"/>
  <c r="L113" i="1"/>
  <c r="J114" i="1"/>
  <c r="G114" i="1" s="1"/>
  <c r="Q114" i="1" s="1"/>
  <c r="K114" i="1"/>
  <c r="L114" i="1"/>
  <c r="J115" i="1"/>
  <c r="G115" i="1" s="1"/>
  <c r="Q115" i="1" s="1"/>
  <c r="K115" i="1"/>
  <c r="L115" i="1"/>
  <c r="J116" i="1"/>
  <c r="G116" i="1" s="1"/>
  <c r="Q116" i="1" s="1"/>
  <c r="K116" i="1"/>
  <c r="L116" i="1"/>
  <c r="J117" i="1"/>
  <c r="G117" i="1" s="1"/>
  <c r="Q117" i="1" s="1"/>
  <c r="K117" i="1"/>
  <c r="L117" i="1"/>
  <c r="J118" i="1"/>
  <c r="G118" i="1" s="1"/>
  <c r="Q118" i="1" s="1"/>
  <c r="K118" i="1"/>
  <c r="L118" i="1"/>
  <c r="J119" i="1"/>
  <c r="G119" i="1" s="1"/>
  <c r="Q119" i="1" s="1"/>
  <c r="K119" i="1"/>
  <c r="L119" i="1"/>
  <c r="J120" i="1"/>
  <c r="G120" i="1" s="1"/>
  <c r="Q120" i="1" s="1"/>
  <c r="K120" i="1"/>
  <c r="L120" i="1"/>
  <c r="J121" i="1"/>
  <c r="G121" i="1" s="1"/>
  <c r="Q121" i="1" s="1"/>
  <c r="K121" i="1"/>
  <c r="L121" i="1"/>
  <c r="J122" i="1"/>
  <c r="G122" i="1" s="1"/>
  <c r="Q122" i="1" s="1"/>
  <c r="K122" i="1"/>
  <c r="L122" i="1"/>
  <c r="J123" i="1"/>
  <c r="G123" i="1" s="1"/>
  <c r="Q123" i="1" s="1"/>
  <c r="K123" i="1"/>
  <c r="L123" i="1"/>
  <c r="J124" i="1"/>
  <c r="G124" i="1" s="1"/>
  <c r="Q124" i="1" s="1"/>
  <c r="K124" i="1"/>
  <c r="L124" i="1"/>
  <c r="J125" i="1"/>
  <c r="G125" i="1" s="1"/>
  <c r="Q125" i="1" s="1"/>
  <c r="K125" i="1"/>
  <c r="L125" i="1"/>
  <c r="J126" i="1"/>
  <c r="G126" i="1" s="1"/>
  <c r="Q126" i="1" s="1"/>
  <c r="K126" i="1"/>
  <c r="L126" i="1"/>
  <c r="J127" i="1"/>
  <c r="G127" i="1" s="1"/>
  <c r="Q127" i="1" s="1"/>
  <c r="K127" i="1"/>
  <c r="L127" i="1"/>
  <c r="L96" i="1"/>
  <c r="K96" i="1"/>
  <c r="J96" i="1"/>
  <c r="G96" i="1" s="1"/>
  <c r="Q96" i="1" s="1"/>
  <c r="J91" i="1"/>
  <c r="G91" i="1" s="1"/>
  <c r="Q91" i="1" s="1"/>
  <c r="K91" i="1"/>
  <c r="L91" i="1"/>
  <c r="J92" i="1"/>
  <c r="G92" i="1" s="1"/>
  <c r="Q92" i="1" s="1"/>
  <c r="K92" i="1"/>
  <c r="L92" i="1"/>
  <c r="J93" i="1"/>
  <c r="G93" i="1" s="1"/>
  <c r="Q93" i="1" s="1"/>
  <c r="K93" i="1"/>
  <c r="L93" i="1"/>
  <c r="J94" i="1"/>
  <c r="G94" i="1" s="1"/>
  <c r="Q94" i="1" s="1"/>
  <c r="K94" i="1"/>
  <c r="L94" i="1"/>
  <c r="L90" i="1"/>
  <c r="K90" i="1"/>
  <c r="J90" i="1"/>
  <c r="G90" i="1" s="1"/>
  <c r="Q90" i="1" s="1"/>
  <c r="J85" i="1"/>
  <c r="G85" i="1" s="1"/>
  <c r="Q85" i="1" s="1"/>
  <c r="K85" i="1"/>
  <c r="L85" i="1"/>
  <c r="J86" i="1"/>
  <c r="G86" i="1" s="1"/>
  <c r="Q86" i="1" s="1"/>
  <c r="K86" i="1"/>
  <c r="L86" i="1"/>
  <c r="J87" i="1"/>
  <c r="G87" i="1" s="1"/>
  <c r="Q87" i="1" s="1"/>
  <c r="K87" i="1"/>
  <c r="L87" i="1"/>
  <c r="J88" i="1"/>
  <c r="G88" i="1" s="1"/>
  <c r="Q88" i="1" s="1"/>
  <c r="K88" i="1"/>
  <c r="L88" i="1"/>
  <c r="L84" i="1"/>
  <c r="K84" i="1"/>
  <c r="J84" i="1"/>
  <c r="G84" i="1" s="1"/>
  <c r="Q84" i="1" s="1"/>
  <c r="J79" i="1"/>
  <c r="G79" i="1" s="1"/>
  <c r="Q79" i="1" s="1"/>
  <c r="K79" i="1"/>
  <c r="L79" i="1"/>
  <c r="J80" i="1"/>
  <c r="G80" i="1" s="1"/>
  <c r="Q80" i="1" s="1"/>
  <c r="K80" i="1"/>
  <c r="L80" i="1"/>
  <c r="J81" i="1"/>
  <c r="G81" i="1" s="1"/>
  <c r="Q81" i="1" s="1"/>
  <c r="K81" i="1"/>
  <c r="L81" i="1"/>
  <c r="J82" i="1"/>
  <c r="G82" i="1" s="1"/>
  <c r="Q82" i="1" s="1"/>
  <c r="K82" i="1"/>
  <c r="L82" i="1"/>
  <c r="L78" i="1"/>
  <c r="K78" i="1"/>
  <c r="J78" i="1"/>
  <c r="G78" i="1" s="1"/>
  <c r="Q78" i="1" s="1"/>
  <c r="J73" i="1"/>
  <c r="G73" i="1" s="1"/>
  <c r="Q73" i="1" s="1"/>
  <c r="K73" i="1"/>
  <c r="L73" i="1"/>
  <c r="J74" i="1"/>
  <c r="G74" i="1" s="1"/>
  <c r="Q74" i="1" s="1"/>
  <c r="K74" i="1"/>
  <c r="L74" i="1"/>
  <c r="J75" i="1"/>
  <c r="G75" i="1" s="1"/>
  <c r="Q75" i="1" s="1"/>
  <c r="K75" i="1"/>
  <c r="L75" i="1"/>
  <c r="J76" i="1"/>
  <c r="G76" i="1" s="1"/>
  <c r="Q76" i="1" s="1"/>
  <c r="K76" i="1"/>
  <c r="L76" i="1"/>
  <c r="L72" i="1"/>
  <c r="K72" i="1"/>
  <c r="J72" i="1"/>
  <c r="G72" i="1" s="1"/>
  <c r="Q72" i="1" s="1"/>
  <c r="J67" i="1"/>
  <c r="G67" i="1" s="1"/>
  <c r="Q67" i="1" s="1"/>
  <c r="K67" i="1"/>
  <c r="L67" i="1"/>
  <c r="J68" i="1"/>
  <c r="G68" i="1" s="1"/>
  <c r="Q68" i="1" s="1"/>
  <c r="K68" i="1"/>
  <c r="L68" i="1"/>
  <c r="J69" i="1"/>
  <c r="G69" i="1" s="1"/>
  <c r="Q69" i="1" s="1"/>
  <c r="K69" i="1"/>
  <c r="L69" i="1"/>
  <c r="J70" i="1"/>
  <c r="G70" i="1" s="1"/>
  <c r="Q70" i="1" s="1"/>
  <c r="K70" i="1"/>
  <c r="L70" i="1"/>
  <c r="L66" i="1"/>
  <c r="K66" i="1"/>
  <c r="J66" i="1"/>
  <c r="G66" i="1" s="1"/>
  <c r="Q66" i="1" s="1"/>
  <c r="J61" i="1"/>
  <c r="G61" i="1" s="1"/>
  <c r="Q61" i="1" s="1"/>
  <c r="K61" i="1"/>
  <c r="L61" i="1"/>
  <c r="J62" i="1"/>
  <c r="G62" i="1" s="1"/>
  <c r="Q62" i="1" s="1"/>
  <c r="K62" i="1"/>
  <c r="L62" i="1"/>
  <c r="J63" i="1"/>
  <c r="G63" i="1" s="1"/>
  <c r="Q63" i="1" s="1"/>
  <c r="K63" i="1"/>
  <c r="L63" i="1"/>
  <c r="J64" i="1"/>
  <c r="G64" i="1" s="1"/>
  <c r="Q64" i="1" s="1"/>
  <c r="K64" i="1"/>
  <c r="L64" i="1"/>
  <c r="L60" i="1"/>
  <c r="K60" i="1"/>
  <c r="J60" i="1"/>
  <c r="G60" i="1" s="1"/>
  <c r="Q60" i="1" s="1"/>
  <c r="J52" i="1"/>
  <c r="G52" i="1" s="1"/>
  <c r="Q52" i="1" s="1"/>
  <c r="K52" i="1"/>
  <c r="L52" i="1"/>
  <c r="J53" i="1"/>
  <c r="G53" i="1" s="1"/>
  <c r="Q53" i="1" s="1"/>
  <c r="K53" i="1"/>
  <c r="L53" i="1"/>
  <c r="J54" i="1"/>
  <c r="G54" i="1" s="1"/>
  <c r="Q54" i="1" s="1"/>
  <c r="K54" i="1"/>
  <c r="L54" i="1"/>
  <c r="J55" i="1"/>
  <c r="G55" i="1" s="1"/>
  <c r="Q55" i="1" s="1"/>
  <c r="K55" i="1"/>
  <c r="L55" i="1"/>
  <c r="J56" i="1"/>
  <c r="G56" i="1" s="1"/>
  <c r="Q56" i="1" s="1"/>
  <c r="K56" i="1"/>
  <c r="L56" i="1"/>
  <c r="J57" i="1"/>
  <c r="G57" i="1" s="1"/>
  <c r="Q57" i="1" s="1"/>
  <c r="K57" i="1"/>
  <c r="L57" i="1"/>
  <c r="J58" i="1"/>
  <c r="G58" i="1" s="1"/>
  <c r="Q58" i="1" s="1"/>
  <c r="K58" i="1"/>
  <c r="L58" i="1"/>
  <c r="L51" i="1"/>
  <c r="K51" i="1"/>
  <c r="J51" i="1"/>
  <c r="G51" i="1" s="1"/>
  <c r="Q51" i="1" s="1"/>
  <c r="J43" i="1"/>
  <c r="G43" i="1" s="1"/>
  <c r="Q43" i="1" s="1"/>
  <c r="K43" i="1"/>
  <c r="L43" i="1"/>
  <c r="J44" i="1"/>
  <c r="G44" i="1" s="1"/>
  <c r="Q44" i="1" s="1"/>
  <c r="K44" i="1"/>
  <c r="L44" i="1"/>
  <c r="J45" i="1"/>
  <c r="G45" i="1" s="1"/>
  <c r="Q45" i="1" s="1"/>
  <c r="K45" i="1"/>
  <c r="L45" i="1"/>
  <c r="J46" i="1"/>
  <c r="G46" i="1" s="1"/>
  <c r="Q46" i="1" s="1"/>
  <c r="K46" i="1"/>
  <c r="L46" i="1"/>
  <c r="J47" i="1"/>
  <c r="G47" i="1" s="1"/>
  <c r="Q47" i="1" s="1"/>
  <c r="K47" i="1"/>
  <c r="L47" i="1"/>
  <c r="J48" i="1"/>
  <c r="G48" i="1" s="1"/>
  <c r="Q48" i="1" s="1"/>
  <c r="K48" i="1"/>
  <c r="L48" i="1"/>
  <c r="J49" i="1"/>
  <c r="G49" i="1" s="1"/>
  <c r="Q49" i="1" s="1"/>
  <c r="K49" i="1"/>
  <c r="L49" i="1"/>
  <c r="L42" i="1"/>
  <c r="K42" i="1"/>
  <c r="J42" i="1"/>
  <c r="G42" i="1" s="1"/>
  <c r="Q42" i="1" s="1"/>
  <c r="J30" i="1"/>
  <c r="G30" i="1" s="1"/>
  <c r="Q30" i="1" s="1"/>
  <c r="K30" i="1"/>
  <c r="L30" i="1"/>
  <c r="J31" i="1"/>
  <c r="G31" i="1" s="1"/>
  <c r="Q31" i="1" s="1"/>
  <c r="K31" i="1"/>
  <c r="L31" i="1"/>
  <c r="J32" i="1"/>
  <c r="G32" i="1" s="1"/>
  <c r="Q32" i="1" s="1"/>
  <c r="K32" i="1"/>
  <c r="L32" i="1"/>
  <c r="J33" i="1"/>
  <c r="G33" i="1" s="1"/>
  <c r="Q33" i="1" s="1"/>
  <c r="K33" i="1"/>
  <c r="L33" i="1"/>
  <c r="J34" i="1"/>
  <c r="G34" i="1" s="1"/>
  <c r="Q34" i="1" s="1"/>
  <c r="K34" i="1"/>
  <c r="L34" i="1"/>
  <c r="J35" i="1"/>
  <c r="G35" i="1" s="1"/>
  <c r="Q35" i="1" s="1"/>
  <c r="K35" i="1"/>
  <c r="L35" i="1"/>
  <c r="J36" i="1"/>
  <c r="G36" i="1" s="1"/>
  <c r="Q36" i="1" s="1"/>
  <c r="K36" i="1"/>
  <c r="L36" i="1"/>
  <c r="J37" i="1"/>
  <c r="G37" i="1" s="1"/>
  <c r="Q37" i="1" s="1"/>
  <c r="K37" i="1"/>
  <c r="L37" i="1"/>
  <c r="J38" i="1"/>
  <c r="G38" i="1" s="1"/>
  <c r="Q38" i="1" s="1"/>
  <c r="K38" i="1"/>
  <c r="L38" i="1"/>
  <c r="J39" i="1"/>
  <c r="G39" i="1" s="1"/>
  <c r="Q39" i="1" s="1"/>
  <c r="K39" i="1"/>
  <c r="L39" i="1"/>
  <c r="L29" i="1"/>
  <c r="K29" i="1"/>
  <c r="J29" i="1"/>
  <c r="G29" i="1" s="1"/>
  <c r="Q29" i="1" s="1"/>
  <c r="J26" i="1"/>
  <c r="G26" i="1" s="1"/>
  <c r="Q26" i="1" s="1"/>
  <c r="K26" i="1"/>
  <c r="L26" i="1"/>
  <c r="J27" i="1"/>
  <c r="G27" i="1" s="1"/>
  <c r="Q27" i="1" s="1"/>
  <c r="K27" i="1"/>
  <c r="L27" i="1"/>
  <c r="L25" i="1"/>
  <c r="K25" i="1"/>
  <c r="J25" i="1"/>
  <c r="G25" i="1" s="1"/>
  <c r="Q25" i="1" s="1"/>
  <c r="J21" i="1"/>
  <c r="G21" i="1" s="1"/>
  <c r="Q21" i="1" s="1"/>
  <c r="K21" i="1"/>
  <c r="L21" i="1"/>
  <c r="J22" i="1"/>
  <c r="G22" i="1" s="1"/>
  <c r="Q22" i="1" s="1"/>
  <c r="K22" i="1"/>
  <c r="L22" i="1"/>
  <c r="J23" i="1"/>
  <c r="G23" i="1" s="1"/>
  <c r="Q23" i="1" s="1"/>
  <c r="K23" i="1"/>
  <c r="L23" i="1"/>
  <c r="L20" i="1"/>
  <c r="K20" i="1"/>
  <c r="J20" i="1"/>
  <c r="G20" i="1" s="1"/>
  <c r="Q20" i="1" s="1"/>
  <c r="J8" i="1"/>
  <c r="G8" i="1" s="1"/>
  <c r="Q8" i="1" s="1"/>
  <c r="K8" i="1"/>
  <c r="L8" i="1"/>
  <c r="J9" i="1"/>
  <c r="G9" i="1" s="1"/>
  <c r="Q9" i="1" s="1"/>
  <c r="K9" i="1"/>
  <c r="L9" i="1"/>
  <c r="J10" i="1"/>
  <c r="G10" i="1" s="1"/>
  <c r="Q10" i="1" s="1"/>
  <c r="K10" i="1"/>
  <c r="L10" i="1"/>
  <c r="J11" i="1"/>
  <c r="G11" i="1" s="1"/>
  <c r="Q11" i="1" s="1"/>
  <c r="K11" i="1"/>
  <c r="L11" i="1"/>
  <c r="Q13" i="1"/>
  <c r="J14" i="1"/>
  <c r="G14" i="1" s="1"/>
  <c r="Q14" i="1" s="1"/>
  <c r="K14" i="1"/>
  <c r="L14" i="1"/>
  <c r="J16" i="1"/>
  <c r="G16" i="1" s="1"/>
  <c r="Q16" i="1" s="1"/>
  <c r="K16" i="1"/>
  <c r="L16" i="1"/>
  <c r="J17" i="1"/>
  <c r="G17" i="1" s="1"/>
  <c r="Q17" i="1" s="1"/>
  <c r="K17" i="1"/>
  <c r="L17" i="1"/>
  <c r="J18" i="1"/>
  <c r="G18" i="1" s="1"/>
  <c r="Q18" i="1" s="1"/>
  <c r="K18" i="1"/>
  <c r="L18" i="1"/>
  <c r="L7" i="1"/>
  <c r="K7" i="1"/>
  <c r="J7" i="1"/>
  <c r="G7" i="1" s="1"/>
  <c r="Q7" i="1" s="1"/>
  <c r="M263" i="1" l="1"/>
  <c r="M266" i="1"/>
  <c r="M276" i="1"/>
  <c r="M281" i="1"/>
  <c r="M286" i="1"/>
  <c r="M293" i="1"/>
  <c r="M304" i="1"/>
  <c r="M313" i="1"/>
  <c r="M29" i="1"/>
  <c r="M188" i="1"/>
  <c r="M21" i="1"/>
  <c r="M56" i="1"/>
  <c r="M74" i="1"/>
  <c r="M79" i="1"/>
  <c r="M107" i="1"/>
  <c r="M101" i="1"/>
  <c r="M148" i="1"/>
  <c r="M130" i="1"/>
  <c r="M167" i="1"/>
  <c r="M301" i="1"/>
  <c r="M297" i="1"/>
  <c r="M234" i="1"/>
  <c r="M232" i="1"/>
  <c r="M33" i="1"/>
  <c r="M164" i="1"/>
  <c r="M186" i="1"/>
  <c r="M184" i="1"/>
  <c r="M182" i="1"/>
  <c r="M227" i="1"/>
  <c r="M230" i="1"/>
  <c r="M214" i="1"/>
  <c r="M224" i="1"/>
  <c r="J224" i="1"/>
  <c r="G224" i="1" s="1"/>
  <c r="Q224" i="1" s="1"/>
  <c r="J232" i="1"/>
  <c r="G232" i="1" s="1"/>
  <c r="Q232" i="1" s="1"/>
  <c r="M277" i="1"/>
  <c r="M25" i="1"/>
  <c r="M196" i="1"/>
  <c r="M282" i="1"/>
  <c r="M123" i="1"/>
  <c r="M111" i="1"/>
  <c r="M162" i="1"/>
  <c r="M158" i="1"/>
  <c r="M156" i="1"/>
  <c r="M42" i="1"/>
  <c r="M51" i="1"/>
  <c r="M267" i="1"/>
  <c r="M279" i="1"/>
  <c r="M17" i="1"/>
  <c r="M9" i="1"/>
  <c r="M37" i="1"/>
  <c r="M110" i="1"/>
  <c r="M104" i="1"/>
  <c r="M98" i="1"/>
  <c r="M166" i="1"/>
  <c r="M206" i="1"/>
  <c r="M218" i="1"/>
  <c r="M233" i="1"/>
  <c r="M272" i="1"/>
  <c r="M15" i="1"/>
  <c r="M38" i="1"/>
  <c r="M32" i="1"/>
  <c r="M43" i="1"/>
  <c r="M60" i="1"/>
  <c r="M72" i="1"/>
  <c r="M108" i="1"/>
  <c r="M102" i="1"/>
  <c r="M147" i="1"/>
  <c r="M145" i="1"/>
  <c r="M143" i="1"/>
  <c r="M135" i="1"/>
  <c r="M177" i="1"/>
  <c r="M179" i="1"/>
  <c r="M245" i="1"/>
  <c r="M250" i="1"/>
  <c r="M255" i="1"/>
  <c r="M260" i="1"/>
  <c r="M269" i="1"/>
  <c r="M273" i="1"/>
  <c r="M284" i="1"/>
  <c r="M287" i="1"/>
  <c r="M305" i="1"/>
  <c r="M312" i="1"/>
  <c r="M88" i="1"/>
  <c r="M86" i="1"/>
  <c r="M91" i="1"/>
  <c r="M127" i="1"/>
  <c r="M125" i="1"/>
  <c r="M119" i="1"/>
  <c r="M113" i="1"/>
  <c r="M155" i="1"/>
  <c r="M171" i="1"/>
  <c r="M174" i="1"/>
  <c r="M180" i="1"/>
  <c r="M194" i="1"/>
  <c r="M192" i="1"/>
  <c r="M198" i="1"/>
  <c r="M208" i="1"/>
  <c r="M253" i="1"/>
  <c r="M22" i="1"/>
  <c r="M54" i="1"/>
  <c r="M52" i="1"/>
  <c r="M97" i="1"/>
  <c r="M26" i="1"/>
  <c r="M31" i="1"/>
  <c r="M46" i="1"/>
  <c r="M44" i="1"/>
  <c r="M173" i="1"/>
  <c r="M178" i="1"/>
  <c r="M203" i="1"/>
  <c r="M16" i="1"/>
  <c r="M10" i="1"/>
  <c r="M55" i="1"/>
  <c r="M61" i="1"/>
  <c r="M70" i="1"/>
  <c r="M68" i="1"/>
  <c r="M85" i="1"/>
  <c r="M124" i="1"/>
  <c r="M122" i="1"/>
  <c r="M120" i="1"/>
  <c r="M112" i="1"/>
  <c r="M146" i="1"/>
  <c r="M140" i="1"/>
  <c r="M160" i="1"/>
  <c r="M170" i="1"/>
  <c r="M175" i="1"/>
  <c r="M199" i="1"/>
  <c r="M197" i="1"/>
  <c r="M209" i="1"/>
  <c r="M207" i="1"/>
  <c r="M225" i="1"/>
  <c r="M241" i="1"/>
  <c r="M300" i="1"/>
  <c r="M163" i="1"/>
  <c r="M11" i="1"/>
  <c r="M62" i="1"/>
  <c r="M67" i="1"/>
  <c r="M76" i="1"/>
  <c r="M126" i="1"/>
  <c r="M106" i="1"/>
  <c r="M99" i="1"/>
  <c r="M142" i="1"/>
  <c r="M136" i="1"/>
  <c r="M132" i="1"/>
  <c r="M150" i="1"/>
  <c r="M161" i="1"/>
  <c r="M154" i="1"/>
  <c r="M152" i="1"/>
  <c r="M187" i="1"/>
  <c r="M215" i="1"/>
  <c r="M274" i="1"/>
  <c r="M115" i="1"/>
  <c r="M181" i="1"/>
  <c r="M292" i="1"/>
  <c r="M18" i="1"/>
  <c r="M36" i="1"/>
  <c r="M34" i="1"/>
  <c r="M57" i="1"/>
  <c r="M81" i="1"/>
  <c r="M96" i="1"/>
  <c r="M53" i="1"/>
  <c r="M78" i="1"/>
  <c r="M93" i="1"/>
  <c r="M133" i="1"/>
  <c r="M131" i="1"/>
  <c r="M193" i="1"/>
  <c r="M191" i="1"/>
  <c r="M236" i="1"/>
  <c r="M238" i="1"/>
  <c r="M243" i="1"/>
  <c r="M248" i="1"/>
  <c r="M258" i="1"/>
  <c r="M307" i="1"/>
  <c r="M309" i="1"/>
  <c r="M8" i="1"/>
  <c r="M39" i="1"/>
  <c r="M49" i="1"/>
  <c r="M47" i="1"/>
  <c r="M63" i="1"/>
  <c r="M116" i="1"/>
  <c r="M103" i="1"/>
  <c r="M190" i="1"/>
  <c r="M239" i="1"/>
  <c r="M244" i="1"/>
  <c r="M254" i="1"/>
  <c r="M288" i="1"/>
  <c r="J163" i="1"/>
  <c r="G163" i="1" s="1"/>
  <c r="Q163" i="1" s="1"/>
  <c r="M45" i="1"/>
  <c r="M87" i="1"/>
  <c r="M114" i="1"/>
  <c r="M105" i="1"/>
  <c r="M7" i="1"/>
  <c r="M20" i="1"/>
  <c r="M27" i="1"/>
  <c r="M48" i="1"/>
  <c r="M58" i="1"/>
  <c r="M66" i="1"/>
  <c r="M84" i="1"/>
  <c r="M94" i="1"/>
  <c r="M92" i="1"/>
  <c r="M117" i="1"/>
  <c r="M129" i="1"/>
  <c r="M141" i="1"/>
  <c r="M139" i="1"/>
  <c r="M137" i="1"/>
  <c r="M169" i="1"/>
  <c r="M216" i="1"/>
  <c r="M213" i="1"/>
  <c r="M90" i="1"/>
  <c r="M134" i="1"/>
  <c r="M14" i="1"/>
  <c r="M23" i="1"/>
  <c r="M30" i="1"/>
  <c r="M75" i="1"/>
  <c r="M73" i="1"/>
  <c r="M144" i="1"/>
  <c r="M211" i="1"/>
  <c r="M35" i="1"/>
  <c r="M69" i="1"/>
  <c r="M64" i="1"/>
  <c r="M82" i="1"/>
  <c r="M80" i="1"/>
  <c r="M121" i="1"/>
  <c r="M118" i="1"/>
  <c r="M109" i="1"/>
  <c r="M100" i="1"/>
  <c r="M138" i="1"/>
  <c r="M165" i="1"/>
  <c r="M201" i="1"/>
  <c r="M217" i="1"/>
  <c r="M249" i="1"/>
  <c r="M153" i="1"/>
  <c r="M151" i="1"/>
  <c r="M204" i="1"/>
  <c r="M220" i="1"/>
  <c r="M222" i="1"/>
  <c r="M223" i="1"/>
  <c r="M240" i="1"/>
  <c r="M246" i="1"/>
  <c r="M251" i="1"/>
  <c r="M291" i="1"/>
  <c r="M294" i="1"/>
  <c r="M299" i="1"/>
  <c r="M306" i="1"/>
  <c r="M308" i="1"/>
  <c r="M200" i="1"/>
  <c r="M212" i="1"/>
  <c r="M302" i="1"/>
  <c r="M159" i="1"/>
  <c r="M157" i="1"/>
  <c r="M185" i="1"/>
  <c r="M183" i="1"/>
  <c r="M205" i="1"/>
  <c r="M226" i="1"/>
  <c r="M231" i="1"/>
  <c r="M256" i="1"/>
  <c r="M261" i="1"/>
  <c r="M259" i="1"/>
  <c r="M264" i="1"/>
  <c r="M262" i="1" s="1"/>
  <c r="M271" i="1"/>
  <c r="M278" i="1"/>
  <c r="M289" i="1"/>
  <c r="M296" i="1"/>
  <c r="M298" i="1"/>
  <c r="M235" i="1"/>
  <c r="M268" i="1"/>
  <c r="M283" i="1"/>
  <c r="M311" i="1" l="1"/>
  <c r="K10" i="2" s="1"/>
  <c r="M189" i="1"/>
  <c r="M265" i="1"/>
  <c r="M210" i="1"/>
  <c r="Q314" i="1"/>
  <c r="L316" i="1" s="1"/>
  <c r="K314" i="1"/>
  <c r="M50" i="1"/>
  <c r="M71" i="1"/>
  <c r="M41" i="1"/>
  <c r="M28" i="1"/>
  <c r="K8" i="2" s="1"/>
  <c r="M24" i="1"/>
  <c r="K7" i="2" s="1"/>
  <c r="M172" i="1"/>
  <c r="M229" i="1"/>
  <c r="M247" i="1"/>
  <c r="M237" i="1"/>
  <c r="M257" i="1"/>
  <c r="M242" i="1"/>
  <c r="M285" i="1"/>
  <c r="M202" i="1"/>
  <c r="M303" i="1"/>
  <c r="M89" i="1"/>
  <c r="M65" i="1"/>
  <c r="M290" i="1"/>
  <c r="M221" i="1"/>
  <c r="M270" i="1"/>
  <c r="M6" i="1"/>
  <c r="K5" i="2" s="1"/>
  <c r="M295" i="1"/>
  <c r="M95" i="1"/>
  <c r="M168" i="1"/>
  <c r="M128" i="1"/>
  <c r="M280" i="1"/>
  <c r="M19" i="1"/>
  <c r="K6" i="2" s="1"/>
  <c r="M59" i="1"/>
  <c r="M77" i="1"/>
  <c r="M275" i="1"/>
  <c r="M195" i="1"/>
  <c r="M252" i="1"/>
  <c r="M83" i="1"/>
  <c r="M149" i="1"/>
  <c r="L314" i="1" l="1"/>
  <c r="M314" i="1" s="1"/>
  <c r="N188" i="1" l="1"/>
  <c r="N12" i="1"/>
  <c r="N13" i="1"/>
  <c r="N229" i="1"/>
  <c r="N8" i="1"/>
  <c r="Q318" i="1"/>
  <c r="N225" i="1"/>
  <c r="N254" i="1"/>
  <c r="N231" i="1"/>
  <c r="N298" i="1"/>
  <c r="N220" i="1"/>
  <c r="N82" i="1"/>
  <c r="N157" i="1"/>
  <c r="N259" i="1"/>
  <c r="N106" i="1"/>
  <c r="N96" i="1"/>
  <c r="N160" i="1"/>
  <c r="N110" i="1"/>
  <c r="N217" i="1"/>
  <c r="N54" i="1"/>
  <c r="N62" i="1"/>
  <c r="N260" i="1"/>
  <c r="N292" i="1"/>
  <c r="N187" i="1"/>
  <c r="N35" i="1"/>
  <c r="N166" i="1"/>
  <c r="N195" i="1"/>
  <c r="N41" i="1"/>
  <c r="N97" i="1"/>
  <c r="N6" i="1"/>
  <c r="N101" i="1"/>
  <c r="N148" i="1"/>
  <c r="N38" i="1"/>
  <c r="N286" i="1"/>
  <c r="N288" i="1"/>
  <c r="N104" i="1"/>
  <c r="N299" i="1"/>
  <c r="N262" i="1"/>
  <c r="N198" i="1"/>
  <c r="N23" i="1"/>
  <c r="N77" i="1"/>
  <c r="N128" i="1"/>
  <c r="N282" i="1"/>
  <c r="N154" i="1"/>
  <c r="N79" i="1"/>
  <c r="N202" i="1"/>
  <c r="N105" i="1"/>
  <c r="N228" i="1"/>
  <c r="N185" i="1"/>
  <c r="N130" i="1"/>
  <c r="N312" i="1"/>
  <c r="N117" i="1"/>
  <c r="N142" i="1"/>
  <c r="N223" i="1"/>
  <c r="N233" i="1"/>
  <c r="N108" i="1"/>
  <c r="N123" i="1"/>
  <c r="N209" i="1"/>
  <c r="N78" i="1"/>
  <c r="N51" i="1"/>
  <c r="N116" i="1"/>
  <c r="N197" i="1"/>
  <c r="N129" i="1"/>
  <c r="N196" i="1"/>
  <c r="N305" i="1"/>
  <c r="N281" i="1"/>
  <c r="N273" i="1"/>
  <c r="N118" i="1"/>
  <c r="N56" i="1"/>
  <c r="N219" i="1"/>
  <c r="N173" i="1"/>
  <c r="N111" i="1"/>
  <c r="N27" i="1"/>
  <c r="N151" i="1"/>
  <c r="N218" i="1"/>
  <c r="N14" i="1"/>
  <c r="N295" i="1"/>
  <c r="N25" i="1"/>
  <c r="N32" i="1"/>
  <c r="N64" i="1"/>
  <c r="N93" i="1"/>
  <c r="N21" i="1"/>
  <c r="N34" i="1"/>
  <c r="N296" i="1"/>
  <c r="N52" i="1"/>
  <c r="N279" i="1"/>
  <c r="N303" i="1"/>
  <c r="N171" i="1"/>
  <c r="N165" i="1"/>
  <c r="N192" i="1"/>
  <c r="N184" i="1"/>
  <c r="N80" i="1"/>
  <c r="N10" i="1"/>
  <c r="N58" i="1"/>
  <c r="N89" i="1"/>
  <c r="N178" i="1"/>
  <c r="N59" i="1"/>
  <c r="N246" i="1"/>
  <c r="N168" i="1"/>
  <c r="N251" i="1"/>
  <c r="N86" i="1"/>
  <c r="N68" i="1"/>
  <c r="N153" i="1"/>
  <c r="N234" i="1"/>
  <c r="N66" i="1"/>
  <c r="N9" i="1"/>
  <c r="N238" i="1"/>
  <c r="N169" i="1"/>
  <c r="N45" i="1"/>
  <c r="N170" i="1"/>
  <c r="N250" i="1"/>
  <c r="N92" i="1"/>
  <c r="N140" i="1"/>
  <c r="N230" i="1"/>
  <c r="N311" i="1"/>
  <c r="N115" i="1"/>
  <c r="N26" i="1"/>
  <c r="N304" i="1"/>
  <c r="N46" i="1"/>
  <c r="N310" i="1"/>
  <c r="N33" i="1"/>
  <c r="N294" i="1"/>
  <c r="N122" i="1"/>
  <c r="N257" i="1"/>
  <c r="N208" i="1"/>
  <c r="N124" i="1"/>
  <c r="N19" i="1"/>
  <c r="N290" i="1"/>
  <c r="N172" i="1"/>
  <c r="N189" i="1"/>
  <c r="N31" i="1"/>
  <c r="N186" i="1"/>
  <c r="N275" i="1"/>
  <c r="N137" i="1"/>
  <c r="N155" i="1"/>
  <c r="N269" i="1"/>
  <c r="N307" i="1"/>
  <c r="N125" i="1"/>
  <c r="N247" i="1"/>
  <c r="N57" i="1"/>
  <c r="N302" i="1"/>
  <c r="N81" i="1"/>
  <c r="N141" i="1"/>
  <c r="N177" i="1"/>
  <c r="N216" i="1"/>
  <c r="N313" i="1"/>
  <c r="N164" i="1"/>
  <c r="N15" i="1"/>
  <c r="N94" i="1"/>
  <c r="N297" i="1"/>
  <c r="N133" i="1"/>
  <c r="N7" i="1"/>
  <c r="N63" i="1"/>
  <c r="N147" i="1"/>
  <c r="N276" i="1"/>
  <c r="N16" i="1"/>
  <c r="N293" i="1"/>
  <c r="N213" i="1"/>
  <c r="N103" i="1"/>
  <c r="N289" i="1"/>
  <c r="N200" i="1"/>
  <c r="N211" i="1"/>
  <c r="N88" i="1"/>
  <c r="N266" i="1"/>
  <c r="N270" i="1"/>
  <c r="N214" i="1"/>
  <c r="N73" i="1"/>
  <c r="N240" i="1"/>
  <c r="N152" i="1"/>
  <c r="N268" i="1"/>
  <c r="N65" i="1"/>
  <c r="N121" i="1"/>
  <c r="N55" i="1"/>
  <c r="N69" i="1"/>
  <c r="N67" i="1"/>
  <c r="N163" i="1"/>
  <c r="N44" i="1"/>
  <c r="N253" i="1"/>
  <c r="N258" i="1"/>
  <c r="N107" i="1"/>
  <c r="N179" i="1"/>
  <c r="N11" i="1"/>
  <c r="N283" i="1"/>
  <c r="N206" i="1"/>
  <c r="N263" i="1"/>
  <c r="N71" i="1"/>
  <c r="N301" i="1"/>
  <c r="N175" i="1"/>
  <c r="N236" i="1"/>
  <c r="N181" i="1"/>
  <c r="N136" i="1"/>
  <c r="N91" i="1"/>
  <c r="N300" i="1"/>
  <c r="N98" i="1"/>
  <c r="N162" i="1"/>
  <c r="L318" i="1"/>
  <c r="L317" i="1" s="1"/>
  <c r="N49" i="1"/>
  <c r="N18" i="1"/>
  <c r="N99" i="1"/>
  <c r="N143" i="1"/>
  <c r="N47" i="1"/>
  <c r="N61" i="1"/>
  <c r="N48" i="1"/>
  <c r="N204" i="1"/>
  <c r="N29" i="1"/>
  <c r="N102" i="1"/>
  <c r="N132" i="1"/>
  <c r="N287" i="1"/>
  <c r="N249" i="1"/>
  <c r="N280" i="1"/>
  <c r="N285" i="1"/>
  <c r="N145" i="1"/>
  <c r="N156" i="1"/>
  <c r="N215" i="1"/>
  <c r="N112" i="1"/>
  <c r="N243" i="1"/>
  <c r="N190" i="1"/>
  <c r="N245" i="1"/>
  <c r="N237" i="1"/>
  <c r="N193" i="1"/>
  <c r="N50" i="1"/>
  <c r="N309" i="1"/>
  <c r="N74" i="1"/>
  <c r="N127" i="1"/>
  <c r="N30" i="1"/>
  <c r="N167" i="1"/>
  <c r="N248" i="1"/>
  <c r="N131" i="1"/>
  <c r="N28" i="1"/>
  <c r="N291" i="1"/>
  <c r="N191" i="1"/>
  <c r="N135" i="1"/>
  <c r="N87" i="1"/>
  <c r="N239" i="1"/>
  <c r="N146" i="1"/>
  <c r="N100" i="1"/>
  <c r="N227" i="1"/>
  <c r="N72" i="1"/>
  <c r="N232" i="1"/>
  <c r="N278" i="1"/>
  <c r="N194" i="1"/>
  <c r="N277" i="1"/>
  <c r="N114" i="1"/>
  <c r="N60" i="1"/>
  <c r="N144" i="1"/>
  <c r="N265" i="1"/>
  <c r="N85" i="1"/>
  <c r="N235" i="1"/>
  <c r="N205" i="1"/>
  <c r="N76" i="1"/>
  <c r="N43" i="1"/>
  <c r="N83" i="1"/>
  <c r="N261" i="1"/>
  <c r="N17" i="1"/>
  <c r="N201" i="1"/>
  <c r="N271" i="1"/>
  <c r="N159" i="1"/>
  <c r="N139" i="1"/>
  <c r="N109" i="1"/>
  <c r="N308" i="1"/>
  <c r="N90" i="1"/>
  <c r="N210" i="1"/>
  <c r="N203" i="1"/>
  <c r="N182" i="1"/>
  <c r="N224" i="1"/>
  <c r="N42" i="1"/>
  <c r="N212" i="1"/>
  <c r="N207" i="1"/>
  <c r="N150" i="1"/>
  <c r="N174" i="1"/>
  <c r="N70" i="1"/>
  <c r="N126" i="1"/>
  <c r="N183" i="1"/>
  <c r="N180" i="1"/>
  <c r="N274" i="1"/>
  <c r="N256" i="1"/>
  <c r="N272" i="1"/>
  <c r="N24" i="1"/>
  <c r="N84" i="1"/>
  <c r="N36" i="1"/>
  <c r="N120" i="1"/>
  <c r="N244" i="1"/>
  <c r="N264" i="1"/>
  <c r="N134" i="1"/>
  <c r="N222" i="1"/>
  <c r="N199" i="1"/>
  <c r="N242" i="1"/>
  <c r="N53" i="1"/>
  <c r="N226" i="1"/>
  <c r="N22" i="1"/>
  <c r="N119" i="1"/>
  <c r="N37" i="1"/>
  <c r="N39" i="1"/>
  <c r="N221" i="1"/>
  <c r="N138" i="1"/>
  <c r="N255" i="1"/>
  <c r="N158" i="1"/>
  <c r="N20" i="1"/>
  <c r="N149" i="1"/>
  <c r="N267" i="1"/>
  <c r="N252" i="1"/>
  <c r="N284" i="1"/>
  <c r="N95" i="1"/>
  <c r="N113" i="1"/>
  <c r="N161" i="1"/>
  <c r="N306" i="1"/>
  <c r="N75" i="1"/>
  <c r="N241" i="1"/>
  <c r="M176" i="1"/>
  <c r="M40" i="1" l="1"/>
  <c r="N176" i="1"/>
  <c r="N40" i="1" l="1"/>
  <c r="K9" i="2"/>
  <c r="K11" i="2" s="1"/>
</calcChain>
</file>

<file path=xl/sharedStrings.xml><?xml version="1.0" encoding="utf-8"?>
<sst xmlns="http://schemas.openxmlformats.org/spreadsheetml/2006/main" count="1523" uniqueCount="556">
  <si>
    <t>Obra</t>
  </si>
  <si>
    <t>Bancos</t>
  </si>
  <si>
    <t>B.D.I.</t>
  </si>
  <si>
    <t>Encargos Sociais</t>
  </si>
  <si>
    <t>Reforma da E.M.F. Deolinda Barufaldi</t>
  </si>
  <si>
    <t xml:space="preserve">SINAPI - 08/2023 - Rio Grande do Sul
SBC - 10/2023 - Rio Grande do Sul
</t>
  </si>
  <si>
    <t>25,5%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</si>
  <si>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</si>
  <si>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</si>
  <si>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</si>
  <si>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</si>
  <si>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</si>
  <si>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</si>
  <si>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</si>
  <si>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</si>
  <si>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</si>
  <si>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</si>
  <si>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</si>
  <si>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>M. O.</t>
  </si>
  <si>
    <t>MAT.</t>
  </si>
  <si>
    <t xml:space="preserve"> 1 </t>
  </si>
  <si>
    <t>REFORMA DA COBERTURA</t>
  </si>
  <si>
    <t xml:space="preserve"> 1.1 </t>
  </si>
  <si>
    <t xml:space="preserve"> 97647 </t>
  </si>
  <si>
    <t>SINAPI</t>
  </si>
  <si>
    <t>REMOÇÃO DE TELHAS, DE FIBROCIMENTO, METÁLICA E CERÂMICA, DE FORMA MANUAL, SEM REAPROVEITAMENTO. AF_12/2017</t>
  </si>
  <si>
    <t>m²</t>
  </si>
  <si>
    <t xml:space="preserve"> 1.2 </t>
  </si>
  <si>
    <t xml:space="preserve"> 85414 </t>
  </si>
  <si>
    <t>M</t>
  </si>
  <si>
    <t xml:space="preserve"> 1.3 </t>
  </si>
  <si>
    <t xml:space="preserve"> 97650 </t>
  </si>
  <si>
    <t xml:space="preserve"> 1.4 </t>
  </si>
  <si>
    <t xml:space="preserve"> 92543 </t>
  </si>
  <si>
    <t>TRAMA DE MADEIRA COMPOSTA POR TERÇAS PARA TELHADOS DE ATÉ 2 ÁGUAS PARA TELHA ONDULADA DE FIBROCIMENTO, METÁLICA, PLÁSTICA OU TERMOACÚSTICA, INCLUSO TRANSPORTE VERTICAL. AF_07/2019</t>
  </si>
  <si>
    <t xml:space="preserve"> 1.5 </t>
  </si>
  <si>
    <t xml:space="preserve"> 94210 </t>
  </si>
  <si>
    <t xml:space="preserve"> 1.6 </t>
  </si>
  <si>
    <t xml:space="preserve"> 94228 </t>
  </si>
  <si>
    <t xml:space="preserve"> 1.7 </t>
  </si>
  <si>
    <t xml:space="preserve"> 100327 </t>
  </si>
  <si>
    <t>RUFO EXTERNO/INTERNO EM CHAPA DE AÇO GALVANIZADO NÚMERO 26, CORTE DE 33 CM, INCLUSO IÇAMENTO. AF_07/2019</t>
  </si>
  <si>
    <t xml:space="preserve"> 1.8 </t>
  </si>
  <si>
    <t xml:space="preserve"> 102218 </t>
  </si>
  <si>
    <t>PINTURA TINTA DE ACABAMENTO (PIGMENTADA) ESMALTE SINTÉTICO FOSCO EM MADEIRA, 2 DEMÃOS. AF_01/2021</t>
  </si>
  <si>
    <t xml:space="preserve"> 1.9 </t>
  </si>
  <si>
    <t xml:space="preserve"> 100007 </t>
  </si>
  <si>
    <t>SBC</t>
  </si>
  <si>
    <t>SUPORTE PARA CALHA BEIRAL EM PVC</t>
  </si>
  <si>
    <t>UN</t>
  </si>
  <si>
    <t xml:space="preserve"> 1.10 </t>
  </si>
  <si>
    <t xml:space="preserve"> 89578 </t>
  </si>
  <si>
    <t>TUBO PVC, SÉRIE R, ÁGUA PLUVIAL, DN 100 MM, FORNECIDO E INSTALADO EM CONDUTORES VERTICAIS DE ÁGUAS PLUVIAIS. AF_06/2022</t>
  </si>
  <si>
    <t xml:space="preserve"> 2 </t>
  </si>
  <si>
    <t>PINTURA EXTERNA</t>
  </si>
  <si>
    <t xml:space="preserve"> 2.1 </t>
  </si>
  <si>
    <t xml:space="preserve"> 022413 </t>
  </si>
  <si>
    <t xml:space="preserve"> 2.2 </t>
  </si>
  <si>
    <t xml:space="preserve"> 88495 </t>
  </si>
  <si>
    <t>EMASSAMENTO COM MASSA LÁTEX, APLICAÇÃO EM PAREDE, UMA DEMÃO, LIXAMENTO MANUAL. AF_04/2023</t>
  </si>
  <si>
    <t xml:space="preserve"> 2.3 </t>
  </si>
  <si>
    <t xml:space="preserve"> 88411 </t>
  </si>
  <si>
    <t>APLICAÇÃO MANUAL DE FUNDO SELADOR ACRÍLICO EM PANOS COM PRESENÇA DE VÃOS DE EDIFÍCIOS DE MÚLTIPLOS PAVIMENTOS. AF_06/2014</t>
  </si>
  <si>
    <t xml:space="preserve"> 2.4 </t>
  </si>
  <si>
    <t xml:space="preserve"> 95622 </t>
  </si>
  <si>
    <t>APLICAÇÃO MANUAL DE TINTA LÁTEX ACRÍLICA EM PANOS COM PRESENÇA DE VÃOS DE EDIFÍCIOS DE MÚLTIPLOS PAVIMENTOS, DUAS DEMÃOS. AF_11/2016</t>
  </si>
  <si>
    <t xml:space="preserve"> 3 </t>
  </si>
  <si>
    <t>MUROS</t>
  </si>
  <si>
    <t xml:space="preserve"> 3.1 </t>
  </si>
  <si>
    <t xml:space="preserve"> 3.2 </t>
  </si>
  <si>
    <t xml:space="preserve"> 3.4 </t>
  </si>
  <si>
    <t xml:space="preserve"> 88489 </t>
  </si>
  <si>
    <t>PINTURA LÁTEX ACRÍLICA PREMIUM, APLICAÇÃO MANUAL EM PAREDES, DUAS DEMÃOS. AF_04/2023</t>
  </si>
  <si>
    <t xml:space="preserve"> 4 </t>
  </si>
  <si>
    <t>RAMPA</t>
  </si>
  <si>
    <t xml:space="preserve"> 4.1 </t>
  </si>
  <si>
    <t xml:space="preserve"> 4.2 </t>
  </si>
  <si>
    <t xml:space="preserve"> 4.3 </t>
  </si>
  <si>
    <t xml:space="preserve"> 4.4 </t>
  </si>
  <si>
    <t xml:space="preserve"> 102491 </t>
  </si>
  <si>
    <t>PINTURA DE PISO COM TINTA ACRÍLICA, APLICAÇÃO MANUAL, 2 DEMÃOS, INCLUSO FUNDO PREPARADOR. AF_05/2021</t>
  </si>
  <si>
    <t xml:space="preserve"> 4.5 </t>
  </si>
  <si>
    <t xml:space="preserve"> 100717 </t>
  </si>
  <si>
    <t>LIXAMENTO MANUAL EM SUPERFÍCIES METÁLICAS EM OBRA. AF_01/2020</t>
  </si>
  <si>
    <t xml:space="preserve"> 4.6 </t>
  </si>
  <si>
    <t xml:space="preserve"> 97655 </t>
  </si>
  <si>
    <t>REMOÇÃO DE TRAMA METÁLICA PARA COBERTURA, DE FORMA MANUAL, SEM REAPROVEITAMENTO. AF_12/2017</t>
  </si>
  <si>
    <t xml:space="preserve"> 4.7 </t>
  </si>
  <si>
    <t xml:space="preserve"> 104314 </t>
  </si>
  <si>
    <t>TRAMA DE AÇO COMPOSTA POR TERÇAS PARA TELHADOS DE ATÉ 2 ÁGUAS PARA TELHA ONDULADA DE FIBROCIMENTO, METÁLICA, PLÁSTICA OU TERMOACÚSTICA, INCLUSO TRANSPORTE VERTICAL (EM KG). AF_07/2019</t>
  </si>
  <si>
    <t>KG</t>
  </si>
  <si>
    <t xml:space="preserve"> 4.9 </t>
  </si>
  <si>
    <t xml:space="preserve"> 100740 </t>
  </si>
  <si>
    <t>PINTURA COM TINTA ALQUÍDICA DE ACABAMENTO (ESMALTE SINTÉTICO ACETINADO) APLICADA A ROLO OU PINCEL SOBRE PERFIL METÁLICO EXECUTADO EM FÁBRICA (POR DEMÃO). AF_01/2020</t>
  </si>
  <si>
    <t xml:space="preserve"> 4.10 </t>
  </si>
  <si>
    <t xml:space="preserve"> 94213 </t>
  </si>
  <si>
    <t>TELHAMENTO COM TELHA DE AÇO/ALUMÍNIO E = 0,5 MM, COM ATÉ 2 ÁGUAS, INCLUSO IÇAMENTO. AF_07/2019</t>
  </si>
  <si>
    <t xml:space="preserve"> 4.11 </t>
  </si>
  <si>
    <t xml:space="preserve"> 5 </t>
  </si>
  <si>
    <t>REFORMA INTERNA</t>
  </si>
  <si>
    <t xml:space="preserve"> 5.1 </t>
  </si>
  <si>
    <t>SALA 01</t>
  </si>
  <si>
    <t xml:space="preserve"> 5.1.1 </t>
  </si>
  <si>
    <t xml:space="preserve"> 5.1.2 </t>
  </si>
  <si>
    <t xml:space="preserve"> 5.1.3 </t>
  </si>
  <si>
    <t xml:space="preserve"> 88488 </t>
  </si>
  <si>
    <t>PINTURA LÁTEX ACRÍLICA PREMIUM, APLICAÇÃO MANUAL EM TETO, DUAS DEMÃOS. AF_04/2023</t>
  </si>
  <si>
    <t xml:space="preserve"> 5.1.4 </t>
  </si>
  <si>
    <t xml:space="preserve"> 97644 </t>
  </si>
  <si>
    <t>REMOÇÃO DE PORTAS, DE FORMA MANUAL, SEM REAPROVEITAMENTO. AF_12/2017</t>
  </si>
  <si>
    <t xml:space="preserve"> 5.1.5 </t>
  </si>
  <si>
    <t xml:space="preserve"> 100675 </t>
  </si>
  <si>
    <t xml:space="preserve"> 5.1.6 </t>
  </si>
  <si>
    <t xml:space="preserve"> 023714 </t>
  </si>
  <si>
    <t xml:space="preserve"> 5.1.7 </t>
  </si>
  <si>
    <t xml:space="preserve"> 102220 </t>
  </si>
  <si>
    <t>PINTURA TINTA DE ACABAMENTO (PIGMENTADA) ESMALTE SINTÉTICO BRILHANTE EM MADEIRA, 2 DEMÃOS. AF_01/2021</t>
  </si>
  <si>
    <t xml:space="preserve"> 101751 </t>
  </si>
  <si>
    <t>PISO EM TACO DE MADEIRA 7X21CM, FIXADO COM COLA BASE DE PVA. AF_09/2020</t>
  </si>
  <si>
    <t xml:space="preserve"> 5.2 </t>
  </si>
  <si>
    <t>SALA 02</t>
  </si>
  <si>
    <t xml:space="preserve"> 5.2.1 </t>
  </si>
  <si>
    <t xml:space="preserve"> 5.2.2 </t>
  </si>
  <si>
    <t xml:space="preserve"> 5.2.3 </t>
  </si>
  <si>
    <t xml:space="preserve"> 5.2.4 </t>
  </si>
  <si>
    <t xml:space="preserve"> 5.2.5 </t>
  </si>
  <si>
    <t xml:space="preserve"> 90790 </t>
  </si>
  <si>
    <t xml:space="preserve"> 5.2.6 </t>
  </si>
  <si>
    <t xml:space="preserve"> 5.2.7 </t>
  </si>
  <si>
    <t xml:space="preserve"> 5.2.8 </t>
  </si>
  <si>
    <t xml:space="preserve"> 5.3 </t>
  </si>
  <si>
    <t>SALA 03</t>
  </si>
  <si>
    <t xml:space="preserve"> 5.3.1 </t>
  </si>
  <si>
    <t xml:space="preserve"> 5.3.2 </t>
  </si>
  <si>
    <t xml:space="preserve"> 5.3.3 </t>
  </si>
  <si>
    <t xml:space="preserve"> 5.3.4 </t>
  </si>
  <si>
    <t xml:space="preserve"> 5.3.5 </t>
  </si>
  <si>
    <t xml:space="preserve"> 5.4 </t>
  </si>
  <si>
    <t>SALA 04</t>
  </si>
  <si>
    <t xml:space="preserve"> 5.4.1 </t>
  </si>
  <si>
    <t xml:space="preserve"> 5.4.2 </t>
  </si>
  <si>
    <t xml:space="preserve"> 5.4.3 </t>
  </si>
  <si>
    <t xml:space="preserve"> 5.4.4 </t>
  </si>
  <si>
    <t xml:space="preserve"> 5.4.5 </t>
  </si>
  <si>
    <t xml:space="preserve"> 5.5 </t>
  </si>
  <si>
    <t>SALA 05</t>
  </si>
  <si>
    <t xml:space="preserve"> 5.5.1 </t>
  </si>
  <si>
    <t xml:space="preserve"> 5.5.2 </t>
  </si>
  <si>
    <t xml:space="preserve"> 5.5.3 </t>
  </si>
  <si>
    <t xml:space="preserve"> 5.5.4 </t>
  </si>
  <si>
    <t xml:space="preserve"> 5.5.5 </t>
  </si>
  <si>
    <t xml:space="preserve"> 5.6 </t>
  </si>
  <si>
    <t>SALA 06</t>
  </si>
  <si>
    <t xml:space="preserve"> 5.6.1 </t>
  </si>
  <si>
    <t xml:space="preserve"> 5.6.2 </t>
  </si>
  <si>
    <t xml:space="preserve"> 5.6.3 </t>
  </si>
  <si>
    <t xml:space="preserve"> 5.6.4 </t>
  </si>
  <si>
    <t xml:space="preserve"> 5.6.5 </t>
  </si>
  <si>
    <t xml:space="preserve"> 5.7 </t>
  </si>
  <si>
    <t>SALA 07</t>
  </si>
  <si>
    <t xml:space="preserve"> 5.7.1 </t>
  </si>
  <si>
    <t xml:space="preserve"> 5.7.2 </t>
  </si>
  <si>
    <t xml:space="preserve"> 5.7.3 </t>
  </si>
  <si>
    <t xml:space="preserve"> 5.7.4 </t>
  </si>
  <si>
    <t xml:space="preserve"> 5.7.5 </t>
  </si>
  <si>
    <t xml:space="preserve"> 5.8 </t>
  </si>
  <si>
    <t>SALA 08</t>
  </si>
  <si>
    <t xml:space="preserve"> 5.8.1 </t>
  </si>
  <si>
    <t xml:space="preserve"> 5.8.2 </t>
  </si>
  <si>
    <t xml:space="preserve"> 5.8.3 </t>
  </si>
  <si>
    <t xml:space="preserve"> 5.8.4 </t>
  </si>
  <si>
    <t xml:space="preserve"> 5.8.5 </t>
  </si>
  <si>
    <t xml:space="preserve"> 5.9 </t>
  </si>
  <si>
    <t>BANHEIROS INFANTIS</t>
  </si>
  <si>
    <t xml:space="preserve"> 5.9.1 </t>
  </si>
  <si>
    <t xml:space="preserve"> 85333 </t>
  </si>
  <si>
    <t>RETIRADA DE APARELHOS SANITARIOS</t>
  </si>
  <si>
    <t xml:space="preserve"> 5.9.2 </t>
  </si>
  <si>
    <t xml:space="preserve"> 5.9.3 </t>
  </si>
  <si>
    <t xml:space="preserve"> 97622 </t>
  </si>
  <si>
    <t>DEMOLIÇÃO DE ALVENARIA DE BLOCO FURADO, DE FORMA MANUAL, SEM REAPROVEITAMENTO. AF_12/2017</t>
  </si>
  <si>
    <t>m³</t>
  </si>
  <si>
    <t xml:space="preserve"> 5.9.4 </t>
  </si>
  <si>
    <t xml:space="preserve"> 97633 </t>
  </si>
  <si>
    <t>DEMOLIÇÃO DE REVESTIMENTO CERÂMICO, DE FORMA MANUAL, SEM REAPROVEITAMENTO. AF_12/2017</t>
  </si>
  <si>
    <t xml:space="preserve"> 5.9.5 </t>
  </si>
  <si>
    <t xml:space="preserve"> 90443 </t>
  </si>
  <si>
    <t>RASGO EM ALVENARIA PARA RAMAIS/ DISTRIBUIÇÃO COM DIAMETROS MENORES OU IGUAIS A 40 MM. AF_05/2015</t>
  </si>
  <si>
    <t xml:space="preserve"> 5.9.6 </t>
  </si>
  <si>
    <t xml:space="preserve"> 90446 </t>
  </si>
  <si>
    <t>RASGO EM CONTRAPISO PARA RAMAIS/ DISTRIBUIÇÃO COM DIÂMETROS MAIORES QUE 75 MM. AF_05/2015</t>
  </si>
  <si>
    <t xml:space="preserve"> 5.9.7 </t>
  </si>
  <si>
    <t xml:space="preserve"> 89446 </t>
  </si>
  <si>
    <t>TUBO, PVC, SOLDÁVEL, DN 25MM, INSTALADO EM PRUMADA DE ÁGUA - FORNECIMENTO E INSTALAÇÃO. AF_06/2022</t>
  </si>
  <si>
    <t xml:space="preserve"> 5.9.8 </t>
  </si>
  <si>
    <t xml:space="preserve"> 89485 </t>
  </si>
  <si>
    <t>JOELHO 45 GRAUS, PVC, SOLDÁVEL, DN 25MM, INSTALADO EM PRUMADA DE ÁGUA - FORNECIMENTO E INSTALAÇÃO. AF_06/2022</t>
  </si>
  <si>
    <t xml:space="preserve"> 5.9.9 </t>
  </si>
  <si>
    <t xml:space="preserve"> 89395 </t>
  </si>
  <si>
    <t>TE, PVC, SOLDÁVEL, DN 25MM, INSTALADO EM RAMAL OU SUB-RAMAL DE ÁGUA - FORNECIMENTO E INSTALAÇÃO. AF_06/2022</t>
  </si>
  <si>
    <t xml:space="preserve"> 5.9.10 </t>
  </si>
  <si>
    <t xml:space="preserve"> 94490 </t>
  </si>
  <si>
    <t>REGISTRO DE ESFERA, PVC, SOLDÁVEL, COM VOLANTE, DN  32 MM - FORNECIMENTO E INSTALAÇÃO. AF_08/2021</t>
  </si>
  <si>
    <t xml:space="preserve"> 5.9.11 </t>
  </si>
  <si>
    <t xml:space="preserve"> 89714 </t>
  </si>
  <si>
    <t>TUBO PVC, SERIE NORMAL, ESGOTO PREDIAL, DN 100 MM, FORNECIDO E INSTALADO EM RAMAL DE DESCARGA OU RAMAL DE ESGOTO SANITÁRIO. AF_08/2022</t>
  </si>
  <si>
    <t xml:space="preserve"> 5.9.12 </t>
  </si>
  <si>
    <t xml:space="preserve"> 89712 </t>
  </si>
  <si>
    <t>TUBO PVC, SERIE NORMAL, ESGOTO PREDIAL, DN 50 MM, FORNECIDO E INSTALADO EM RAMAL DE DESCARGA OU RAMAL DE ESGOTO SANITÁRIO. AF_08/2022</t>
  </si>
  <si>
    <t xml:space="preserve"> 5.9.13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</si>
  <si>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</si>
  <si>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</si>
  <si>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5.9.14 </t>
  </si>
  <si>
    <t xml:space="preserve"> 89690 </t>
  </si>
  <si>
    <t>JUNÇÃO SIMPLES, PVC, SERIE R, ÁGUA PLUVIAL, DN 100 X 100 MM, JUNTA ELÁSTICA, FORNECIDO E INSTALADO EM CONDUTORES VERTICAIS DE ÁGUAS PLUVIAIS. AF_06/2022</t>
  </si>
  <si>
    <t xml:space="preserve"> 5.9.15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</si>
  <si>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</si>
  <si>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</si>
  <si>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5.9.16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</si>
  <si>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</si>
  <si>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</si>
  <si>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5.9.17 </t>
  </si>
  <si>
    <t xml:space="preserve"> 89710 </t>
  </si>
  <si>
    <t>RALO SECO, PVC, DN 100 X 40 MM, JUNTA SOLDÁVEL, FORNECIDO E INSTALADO EM RAMAL DE DESCARGA OU EM RAMAL DE ESGOTO SANITÁRIO. AF_08/2022</t>
  </si>
  <si>
    <t xml:space="preserve"> 5.9.18 </t>
  </si>
  <si>
    <t xml:space="preserve"> 87509 </t>
  </si>
  <si>
    <t>ALVENARIA DE VEDAÇÃO DE BLOCOS CERÂMICOS FURADOS NA HORIZONTAL DE 14X9X19CM (ESPESSURA 14CM, BLOCO DEITADO) DE PAREDES COM ÁREA LÍQUIDA MAIOR OU IGUAL A 6M² SEM VÃOS E ARGAMASSA DE ASSENTAMENTO COM PREPARO EM BETONEIRA. AF_06/2014</t>
  </si>
  <si>
    <t xml:space="preserve"> 5.9.19 </t>
  </si>
  <si>
    <t xml:space="preserve"> 93204 </t>
  </si>
  <si>
    <t>CINTA DE AMARRAÇÃO DE ALVENARIA MOLDADA IN LOCO EM CONCRETO. AF_03/2016</t>
  </si>
  <si>
    <t xml:space="preserve"> 5.9.20 </t>
  </si>
  <si>
    <t xml:space="preserve"> 87878 </t>
  </si>
  <si>
    <t>CHAPISCO APLICADO EM ALVENARIAS E ESTRUTURAS DE CONCRETO INTERNAS, COM COLHER DE PEDREIRO.  ARGAMASSA TRAÇO 1:3 COM PREPARO MANUAL. AF_10/2022</t>
  </si>
  <si>
    <t xml:space="preserve"> 5.9.21 </t>
  </si>
  <si>
    <t xml:space="preserve"> 87535 </t>
  </si>
  <si>
    <t>EMBOÇO, PARA RECEBIMENTO DE CERÂMICA, EM ARGAMASSA TRAÇO 1:2:8, PREPARO MECÂNICO COM BETONEIRA 400L, APLICADO MANUALMENTE EM FACES INTERNAS DE PAREDES, PARA AMBIENTE COM ÁREA  MAIOR QUE 10M2, ESPESSURA DE 20MM, COM EXECUÇÃO DE TALISCAS. AF_06/2014</t>
  </si>
  <si>
    <t xml:space="preserve"> 5.9.22 </t>
  </si>
  <si>
    <t xml:space="preserve"> 87622 </t>
  </si>
  <si>
    <t>CONTRAPISO EM ARGAMASSA TRAÇO 1:4 (CIMENTO E AREIA), PREPARO MANUAL, APLICADO EM ÁREAS SECAS SOBRE LAJE, ADERIDO, ACABAMENTO NÃO REFORÇADO, ESPESSURA 2CM. AF_07/2021</t>
  </si>
  <si>
    <t xml:space="preserve"> 5.9.23 </t>
  </si>
  <si>
    <t xml:space="preserve"> 87260 </t>
  </si>
  <si>
    <t>REVESTIMENTO CERÂMICO PARA PISO COM PLACAS TIPO PORCELANATO DE DIMENSÕES 45X45 CM APLICADA EM AMBIENTES DE ÁREA MAIOR QUE 10 M². AF_02/2023_PE</t>
  </si>
  <si>
    <t xml:space="preserve"> 5.9.24 </t>
  </si>
  <si>
    <t xml:space="preserve"> 87273 </t>
  </si>
  <si>
    <t>REVESTIMENTO CERÂMICO PARA PAREDES INTERNAS COM PLACAS TIPO ESMALTADA EXTRA  DE DIMENSÕES 33X45 CM APLICADAS NA ALTURA INTEIRA DAS PAREDES. AF_02/2023_PE</t>
  </si>
  <si>
    <t xml:space="preserve"> 5.9.25 </t>
  </si>
  <si>
    <t xml:space="preserve"> 79627 </t>
  </si>
  <si>
    <t>DIVISORIA EM GRANITO BRANCO POLIDO, ESP = 3CM, ASSENTADO COM ARGAMASSA TRACO 1:4, ARREMATE EM CIMENTO BRANCO, EXCLUSIVE FERRAGENS</t>
  </si>
  <si>
    <t xml:space="preserve"> 5.9.26 </t>
  </si>
  <si>
    <t xml:space="preserve"> 91338 </t>
  </si>
  <si>
    <t>PORTA DE ALUMÍNIO DE ABRIR COM LAMBRI, COM GUARNIÇÃO, FIXAÇÃO COM PARAFUSOS - FORNECIMENTO E INSTALAÇÃO. AF_12/2019</t>
  </si>
  <si>
    <t xml:space="preserve"> 5.9.27 </t>
  </si>
  <si>
    <t xml:space="preserve"> 5.9.28 </t>
  </si>
  <si>
    <t xml:space="preserve"> 100848 </t>
  </si>
  <si>
    <t>VASO SANITÁRIO INFANTIL LOUÇA BRANCA - FORNECIMENTO E INSTALACAO. AF_01/2020</t>
  </si>
  <si>
    <t xml:space="preserve"> 5.9.29 </t>
  </si>
  <si>
    <t xml:space="preserve"> 86889 </t>
  </si>
  <si>
    <t>BANCADA DE GRANITO CINZA POLIDO, DE 1,50 X 0,60 M, PARA PIA DE COZINHA - FORNECIMENTO E INSTALAÇÃO. AF_01/2020</t>
  </si>
  <si>
    <t xml:space="preserve"> 5.9.30 </t>
  </si>
  <si>
    <t xml:space="preserve"> 86901 </t>
  </si>
  <si>
    <t>CUBA DE EMBUTIR OVAL EM LOUÇA BRANCA, 35 X 50CM OU EQUIVALENTE - FORNECIMENTO E INSTALAÇÃO. AF_01/2020</t>
  </si>
  <si>
    <t xml:space="preserve"> 5.9.31 </t>
  </si>
  <si>
    <t xml:space="preserve"> 86906 </t>
  </si>
  <si>
    <t>TORNEIRA CROMADA DE MESA, 1/2 OU 3/4, PARA LAVATÓRIO, PADRÃO POPULAR - FORNECIMENTO E INSTALAÇÃO. AF_01/2020</t>
  </si>
  <si>
    <t xml:space="preserve"> 5.9.32 </t>
  </si>
  <si>
    <t xml:space="preserve"> 5.10 </t>
  </si>
  <si>
    <t>BANHEIRO MASCULINO (PAV1)</t>
  </si>
  <si>
    <t xml:space="preserve"> 5.10.1 </t>
  </si>
  <si>
    <t xml:space="preserve"> 5.10.2 </t>
  </si>
  <si>
    <t xml:space="preserve"> 5.10.3 </t>
  </si>
  <si>
    <t xml:space="preserve"> 5.10.4 </t>
  </si>
  <si>
    <t xml:space="preserve"> 5.10.5 </t>
  </si>
  <si>
    <t xml:space="preserve"> 5.10.6 </t>
  </si>
  <si>
    <t xml:space="preserve"> 5.10.7 </t>
  </si>
  <si>
    <t xml:space="preserve"> 5.10.8 </t>
  </si>
  <si>
    <t xml:space="preserve"> 104480 </t>
  </si>
  <si>
    <t xml:space="preserve"> 5.10.9 </t>
  </si>
  <si>
    <t xml:space="preserve"> 89957 </t>
  </si>
  <si>
    <t>PONTO DE CONSUMO TERMINAL DE ÁGUA FRIA (SUBRAMAL) COM TUBULAÇÃO DE PVC, DN 25 MM, INSTALADO EM RAMAL DE ÁGUA, INCLUSOS RASGO E CHUMBAMENTO EM ALVENARIA. AF_12/2014</t>
  </si>
  <si>
    <t xml:space="preserve"> 5.10.10 </t>
  </si>
  <si>
    <t xml:space="preserve"> 5.10.11 </t>
  </si>
  <si>
    <t xml:space="preserve"> 98689 </t>
  </si>
  <si>
    <t>SOLEIRA EM GRANITO, LARGURA 15 CM, ESPESSURA 2,0 CM. AF_09/2020</t>
  </si>
  <si>
    <t xml:space="preserve"> 5.10.12 </t>
  </si>
  <si>
    <t xml:space="preserve"> 5.10.13 </t>
  </si>
  <si>
    <t xml:space="preserve"> 5.10.14 </t>
  </si>
  <si>
    <t xml:space="preserve"> 5.10.15 </t>
  </si>
  <si>
    <t xml:space="preserve"> 5.10.16 </t>
  </si>
  <si>
    <t xml:space="preserve"> 96109 </t>
  </si>
  <si>
    <t>FORRO EM PLACAS DE GESSO, PARA AMBIENTES RESIDENCIAIS. AF_08/2023_PS</t>
  </si>
  <si>
    <t xml:space="preserve"> 5.10.17 </t>
  </si>
  <si>
    <t xml:space="preserve"> 73953/006 </t>
  </si>
  <si>
    <t>LUMINARIA TIPO CALHA, DE SOBREPOR, COM REATOR DE PARTIDA RAPIDA E LAMPADA FLUORESCENTE 2X40W, COMPLETA, FORNECIMENTO E INSTALACAO</t>
  </si>
  <si>
    <t xml:space="preserve"> 5.10.18 </t>
  </si>
  <si>
    <t xml:space="preserve"> 5.10.19 </t>
  </si>
  <si>
    <t xml:space="preserve"> 86888 </t>
  </si>
  <si>
    <t>VASO SANITÁRIO SIFONADO COM CAIXA ACOPLADA LOUÇA BRANCA - FORNECIMENTO E INSTALAÇÃO. AF_01/2020</t>
  </si>
  <si>
    <t xml:space="preserve"> 5.11 </t>
  </si>
  <si>
    <t>BANHEIRO FEMININO (PAV1)</t>
  </si>
  <si>
    <t xml:space="preserve"> 5.11.1 </t>
  </si>
  <si>
    <t xml:space="preserve"> 5.11.2 </t>
  </si>
  <si>
    <t xml:space="preserve"> 5.11.3 </t>
  </si>
  <si>
    <t xml:space="preserve"> 5.11.4 </t>
  </si>
  <si>
    <t xml:space="preserve"> 5.11.5 </t>
  </si>
  <si>
    <t xml:space="preserve"> 5.11.6 </t>
  </si>
  <si>
    <t xml:space="preserve"> 5.11.7 </t>
  </si>
  <si>
    <t xml:space="preserve"> 5.11.8 </t>
  </si>
  <si>
    <t xml:space="preserve"> 5.11.9 </t>
  </si>
  <si>
    <t xml:space="preserve"> 5.11.10 </t>
  </si>
  <si>
    <t xml:space="preserve"> 5.11.11 </t>
  </si>
  <si>
    <t xml:space="preserve"> 5.11.12 </t>
  </si>
  <si>
    <t xml:space="preserve"> 5.11.13 </t>
  </si>
  <si>
    <t xml:space="preserve"> 5.11.14 </t>
  </si>
  <si>
    <t xml:space="preserve"> 5.11.15 </t>
  </si>
  <si>
    <t xml:space="preserve"> 5.11.16 </t>
  </si>
  <si>
    <t xml:space="preserve"> 5.11.17 </t>
  </si>
  <si>
    <t xml:space="preserve"> 5.11.18 </t>
  </si>
  <si>
    <t xml:space="preserve"> 5.12 </t>
  </si>
  <si>
    <t>CIRCULAÇÃO LESTE-OESTE</t>
  </si>
  <si>
    <t xml:space="preserve"> 5.12.1 </t>
  </si>
  <si>
    <t xml:space="preserve"> 5.12.2 </t>
  </si>
  <si>
    <t xml:space="preserve"> 5.12.3 </t>
  </si>
  <si>
    <t xml:space="preserve"> 5.13 </t>
  </si>
  <si>
    <t>HALL ENTRADA</t>
  </si>
  <si>
    <t xml:space="preserve"> 5.13.1 </t>
  </si>
  <si>
    <t xml:space="preserve"> 5.13.2 </t>
  </si>
  <si>
    <t xml:space="preserve"> 5.13.3 </t>
  </si>
  <si>
    <t xml:space="preserve"> 5.14 </t>
  </si>
  <si>
    <t>DIREÇÃO</t>
  </si>
  <si>
    <t xml:space="preserve"> 5.14.1 </t>
  </si>
  <si>
    <t xml:space="preserve"> 97638 </t>
  </si>
  <si>
    <t>REMOÇÃO DE CHAPAS E PERFIS DE DRYWALL, DE FORMA MANUAL, SEM REAPROVEITAMENTO. AF_12/2017</t>
  </si>
  <si>
    <t xml:space="preserve"> 5.14.2 </t>
  </si>
  <si>
    <t xml:space="preserve"> 5.14.3 </t>
  </si>
  <si>
    <t xml:space="preserve"> 5.14.4 </t>
  </si>
  <si>
    <t xml:space="preserve"> 5.14.5 </t>
  </si>
  <si>
    <t xml:space="preserve"> 5.14.6 </t>
  </si>
  <si>
    <t xml:space="preserve"> 5.14.7 </t>
  </si>
  <si>
    <t xml:space="preserve"> 87530 </t>
  </si>
  <si>
    <t>MASSA ÚNICA, PARA RECEBIMENTO DE PINTURA, EM ARGAMASSA TRAÇO 1:2:8, PREPARO MANUAL, APLICADA MANUALMENTE EM FACES INTERNAS DE PAREDES, ESPESSURA DE 20MM, COM EXECUÇÃO DE TALISCAS. AF_06/2014</t>
  </si>
  <si>
    <t xml:space="preserve"> 5.14.8 </t>
  </si>
  <si>
    <t xml:space="preserve"> 5.14.9 </t>
  </si>
  <si>
    <t xml:space="preserve"> 5.14.10 </t>
  </si>
  <si>
    <t xml:space="preserve"> 5.14.11 </t>
  </si>
  <si>
    <t xml:space="preserve"> 5.14.12 </t>
  </si>
  <si>
    <t xml:space="preserve"> 5.15 </t>
  </si>
  <si>
    <t>FINANCEIRO/SECRETARIA/BANHEIRO</t>
  </si>
  <si>
    <t xml:space="preserve"> 5.15.1 </t>
  </si>
  <si>
    <t xml:space="preserve"> 5.15.2 </t>
  </si>
  <si>
    <t xml:space="preserve"> 5.15.3 </t>
  </si>
  <si>
    <t xml:space="preserve"> 5.15.4 </t>
  </si>
  <si>
    <t xml:space="preserve"> 5.15.5 </t>
  </si>
  <si>
    <t xml:space="preserve"> 5.16 </t>
  </si>
  <si>
    <t>REFEITORIO</t>
  </si>
  <si>
    <t xml:space="preserve"> 5.16.1 </t>
  </si>
  <si>
    <t xml:space="preserve"> 5.16.2 </t>
  </si>
  <si>
    <t xml:space="preserve"> 5.16.3 </t>
  </si>
  <si>
    <t xml:space="preserve"> 5.16.4 </t>
  </si>
  <si>
    <t xml:space="preserve"> 102183 </t>
  </si>
  <si>
    <t>PORTA PIVOTANTE DE VIDRO TEMPERADO, 2 FOLHAS DE 90X210 CM, ESPESSURA DE 10MM, INCLUSIVE ACESSÓRIOS. AF_01/2021</t>
  </si>
  <si>
    <t xml:space="preserve"> 5.16.5 </t>
  </si>
  <si>
    <t xml:space="preserve"> 97640 </t>
  </si>
  <si>
    <t>REMOÇÃO DE FORROS DE DRYWALL, PVC E FIBROMINERAL, DE FORMA MANUAL, SEM REAPROVEITAMENTO. AF_12/2017</t>
  </si>
  <si>
    <t xml:space="preserve"> 5.16.6 </t>
  </si>
  <si>
    <t xml:space="preserve"> 96486 </t>
  </si>
  <si>
    <t>FORRO EM RÉGUAS DE PVC, LISO, PARA AMBIENTES COMERCIAIS, INCLUSIVE ESTRUTURA BIDIRECIONAL DE FIXAÇÃO. AF_08/2023_PS</t>
  </si>
  <si>
    <t xml:space="preserve"> 5.17 </t>
  </si>
  <si>
    <t>COZINHA</t>
  </si>
  <si>
    <t xml:space="preserve"> 5.17.1 </t>
  </si>
  <si>
    <t xml:space="preserve"> 5.17.2 </t>
  </si>
  <si>
    <t xml:space="preserve"> 5.17.3 </t>
  </si>
  <si>
    <t xml:space="preserve"> 5.17.4 </t>
  </si>
  <si>
    <t xml:space="preserve"> 5.17.5 </t>
  </si>
  <si>
    <t xml:space="preserve"> 5.17.6 </t>
  </si>
  <si>
    <t xml:space="preserve"> 90795 </t>
  </si>
  <si>
    <t>KIT DE PORTA-PRONTA DE MADEIRA EM ACABAMENTO MELAMÍNICO BRANCO, FOLHA LEVE OU MÉDIA, E BATENTE METÁLICO, 70X210CM, FIXAÇÃO COM ARGAMASSA - FORNECIMENTO E INSTALAÇÃO. AF_12/2019</t>
  </si>
  <si>
    <t xml:space="preserve"> 5.17.7 </t>
  </si>
  <si>
    <t xml:space="preserve"> 5.18 </t>
  </si>
  <si>
    <t>AUDITÓRIO</t>
  </si>
  <si>
    <t xml:space="preserve"> 5.18.1 </t>
  </si>
  <si>
    <t xml:space="preserve"> 5.18.2 </t>
  </si>
  <si>
    <t xml:space="preserve"> 73953/008 </t>
  </si>
  <si>
    <t>LUMINÁRIAS TIPO CALHA, DE SOBREPOR, COM REATORES DE PARTIDA RÁPIDA E LÂMPADAS FLUORESCENTES 2X2X36W, COMPLETAS, FORNECIMENTO E INSTALAÇÃO</t>
  </si>
  <si>
    <t xml:space="preserve"> 5.19 </t>
  </si>
  <si>
    <t>BANHEIRO MASCULINO 2 PAV</t>
  </si>
  <si>
    <t xml:space="preserve"> 5.19.1 </t>
  </si>
  <si>
    <t xml:space="preserve"> 5.19.3 </t>
  </si>
  <si>
    <t xml:space="preserve"> 5.19.4 </t>
  </si>
  <si>
    <t xml:space="preserve"> 5.19.5 </t>
  </si>
  <si>
    <t xml:space="preserve"> 5.19.6 </t>
  </si>
  <si>
    <t xml:space="preserve"> 5.20 </t>
  </si>
  <si>
    <t>BANHEIRO FEMININO 2 PAV</t>
  </si>
  <si>
    <t xml:space="preserve"> 5.20.1 </t>
  </si>
  <si>
    <t xml:space="preserve"> 5.20.2 </t>
  </si>
  <si>
    <t xml:space="preserve"> 5.21 </t>
  </si>
  <si>
    <t>SALA 09</t>
  </si>
  <si>
    <t xml:space="preserve"> 5.21.1 </t>
  </si>
  <si>
    <t xml:space="preserve"> 5.21.2 </t>
  </si>
  <si>
    <t xml:space="preserve"> 5.21.3 </t>
  </si>
  <si>
    <t xml:space="preserve"> 5.21.4 </t>
  </si>
  <si>
    <t xml:space="preserve"> 5.22 </t>
  </si>
  <si>
    <t>SALA 10</t>
  </si>
  <si>
    <t xml:space="preserve"> 5.22.1 </t>
  </si>
  <si>
    <t xml:space="preserve"> 5.22.2 </t>
  </si>
  <si>
    <t xml:space="preserve"> 5.22.3 </t>
  </si>
  <si>
    <t xml:space="preserve"> 5.22.4 </t>
  </si>
  <si>
    <t xml:space="preserve"> 5.23 </t>
  </si>
  <si>
    <t>SALA 11</t>
  </si>
  <si>
    <t xml:space="preserve"> 5.23.1 </t>
  </si>
  <si>
    <t xml:space="preserve"> 5.23.2 </t>
  </si>
  <si>
    <t xml:space="preserve"> 5.23.3 </t>
  </si>
  <si>
    <t xml:space="preserve"> 5.23.4 </t>
  </si>
  <si>
    <t xml:space="preserve"> 5.24 </t>
  </si>
  <si>
    <t>SALA 12</t>
  </si>
  <si>
    <t xml:space="preserve"> 5.24.1 </t>
  </si>
  <si>
    <t xml:space="preserve"> 5.24.2 </t>
  </si>
  <si>
    <t xml:space="preserve"> 5.24.3 </t>
  </si>
  <si>
    <t xml:space="preserve"> 5.24.4 </t>
  </si>
  <si>
    <t xml:space="preserve"> 5.25 </t>
  </si>
  <si>
    <t>SALA 13</t>
  </si>
  <si>
    <t xml:space="preserve"> 5.25.1 </t>
  </si>
  <si>
    <t xml:space="preserve"> 5.25.2 </t>
  </si>
  <si>
    <t xml:space="preserve"> 5.25.3 </t>
  </si>
  <si>
    <t xml:space="preserve"> 5.25.4 </t>
  </si>
  <si>
    <t xml:space="preserve"> 5.26 </t>
  </si>
  <si>
    <t>ESCADA/CIRCULAÇÃO 2 PAV</t>
  </si>
  <si>
    <t xml:space="preserve"> 5.26.1 </t>
  </si>
  <si>
    <t xml:space="preserve"> 5.26.2 </t>
  </si>
  <si>
    <t xml:space="preserve"> 5.27 </t>
  </si>
  <si>
    <t>COORDENAÇÃO</t>
  </si>
  <si>
    <t xml:space="preserve"> 5.27.1 </t>
  </si>
  <si>
    <t xml:space="preserve"> 5.27.2 </t>
  </si>
  <si>
    <t xml:space="preserve"> 5.27.3 </t>
  </si>
  <si>
    <t xml:space="preserve"> 5.27.4 </t>
  </si>
  <si>
    <t xml:space="preserve"> 5.28 </t>
  </si>
  <si>
    <t>GABINETE</t>
  </si>
  <si>
    <t xml:space="preserve"> 5.28.1 </t>
  </si>
  <si>
    <t xml:space="preserve"> 5.28.2 </t>
  </si>
  <si>
    <t xml:space="preserve"> 5.28.3 </t>
  </si>
  <si>
    <t xml:space="preserve"> 5.28.4 </t>
  </si>
  <si>
    <t xml:space="preserve"> 5.29 </t>
  </si>
  <si>
    <t>SALA MULTIFUNCIONAL</t>
  </si>
  <si>
    <t xml:space="preserve"> 5.29.1 </t>
  </si>
  <si>
    <t xml:space="preserve"> 5.29.2 </t>
  </si>
  <si>
    <t xml:space="preserve"> 5.29.3 </t>
  </si>
  <si>
    <t xml:space="preserve"> 5.29.4 </t>
  </si>
  <si>
    <t xml:space="preserve"> 5.30 </t>
  </si>
  <si>
    <t>SLA DOS PROFESSORES</t>
  </si>
  <si>
    <t xml:space="preserve"> 5.30.1 </t>
  </si>
  <si>
    <t xml:space="preserve"> 5.30.2 </t>
  </si>
  <si>
    <t xml:space="preserve"> 5.30.3 </t>
  </si>
  <si>
    <t xml:space="preserve"> 5.30.4 </t>
  </si>
  <si>
    <t xml:space="preserve"> 5.31 </t>
  </si>
  <si>
    <t>SALA 14</t>
  </si>
  <si>
    <t xml:space="preserve"> 5.31.1 </t>
  </si>
  <si>
    <t xml:space="preserve"> 5.31.2 </t>
  </si>
  <si>
    <t xml:space="preserve"> 5.31.3 </t>
  </si>
  <si>
    <t xml:space="preserve"> 5.31.4 </t>
  </si>
  <si>
    <t xml:space="preserve"> 5.32 </t>
  </si>
  <si>
    <t>SALA DE INFORMÁTICA</t>
  </si>
  <si>
    <t xml:space="preserve"> 5.32.1 </t>
  </si>
  <si>
    <t xml:space="preserve"> 5.32.2 </t>
  </si>
  <si>
    <t xml:space="preserve"> 5.32.3 </t>
  </si>
  <si>
    <t xml:space="preserve"> 5.32.4 </t>
  </si>
  <si>
    <t xml:space="preserve"> 5.33 </t>
  </si>
  <si>
    <t>SALA PEDAGÓGICA</t>
  </si>
  <si>
    <t xml:space="preserve"> 5.33.1 </t>
  </si>
  <si>
    <t xml:space="preserve"> 5.33.2 </t>
  </si>
  <si>
    <t xml:space="preserve"> 5.34 </t>
  </si>
  <si>
    <t>ACOMPANHAMENTO PEDAGÓGICO</t>
  </si>
  <si>
    <t xml:space="preserve"> 5.34.1 </t>
  </si>
  <si>
    <t xml:space="preserve"> 5.34.2 </t>
  </si>
  <si>
    <t xml:space="preserve"> 5.34.3 </t>
  </si>
  <si>
    <t xml:space="preserve"> 5.34.4 </t>
  </si>
  <si>
    <t xml:space="preserve"> 96369 </t>
  </si>
  <si>
    <t>PAREDE COM SISTEMA EM CHAPAS DE GESSO PARA DRYWALL, USO INTERNO, COM DUAS FACES DUPLAS E ESTRUTURA METÁLICA COM GUIAS DUPLAS PARA PAREDES COM ÁREA LÍQUIDA MAIOR OU IGUAL A 6 M2, COM VÃOS. AF_07/2023_PS</t>
  </si>
  <si>
    <t xml:space="preserve"> 5.34.5 </t>
  </si>
  <si>
    <t xml:space="preserve"> 5.34.6 </t>
  </si>
  <si>
    <t xml:space="preserve"> 5.34.7 </t>
  </si>
  <si>
    <t xml:space="preserve"> 6 </t>
  </si>
  <si>
    <t>SERVIÇOS FINAIS</t>
  </si>
  <si>
    <t xml:space="preserve"> 6.2 </t>
  </si>
  <si>
    <t xml:space="preserve"> 99814 </t>
  </si>
  <si>
    <t>LIMPEZA DE SUPERFÍCIE COM JATO DE ALTA PRESSÃO. AF_04/2019</t>
  </si>
  <si>
    <t xml:space="preserve"> 6.3 </t>
  </si>
  <si>
    <t xml:space="preserve"> 023725 </t>
  </si>
  <si>
    <t>REMOCAO DE ENTULHO CARGA MANUAL EM CAMINHAO BASCULANTE 6M3</t>
  </si>
  <si>
    <t>Totais -&gt;</t>
  </si>
  <si>
    <t>Total sem BDI</t>
  </si>
  <si>
    <t>Total do BDI</t>
  </si>
  <si>
    <t>Total Geral</t>
  </si>
  <si>
    <t>_______________________________________________________________
Matias Sausen Feil
Setor de Engenharia</t>
  </si>
  <si>
    <t>Desonerado: embutido nos preços unitário dos insumos de mão de obra, de acordo com as bases.</t>
  </si>
  <si>
    <t>REMOÇÃO DE TELHAS DE FIBROCIMENTO SEM REAPROVEITAMENTO</t>
  </si>
  <si>
    <t>REMOÇÃO DE TRAMA DE MADEIRA PARA COBERTURA</t>
  </si>
  <si>
    <t>TELHAMENTO COM TELHA ONDULADA DE FIBROCIMENTO E = 6 MM, INCLUSO IÇAMENTO</t>
  </si>
  <si>
    <t>CALHA EM CHAPA DE AÇO GALVANIZADO NÚMERO 24, DESENVOLVIMENTO DE 50 CM</t>
  </si>
  <si>
    <t>ALGEROZ EM CHAPA DE AÇO GALVANIZADO NÚMERO 26, CORTE DE 33 CM</t>
  </si>
  <si>
    <t>REMOCAO DE ALGEROZ OU CALHA METALICA</t>
  </si>
  <si>
    <t>CP</t>
  </si>
  <si>
    <t>REFORMA BEIRAL MADEIRA</t>
  </si>
  <si>
    <t>VB</t>
  </si>
  <si>
    <t>LIXAMENTO E PREPARACAO DE PAREDE</t>
  </si>
  <si>
    <t>LIXAMENTO DE PISO EM TACO DE MADEIRA</t>
  </si>
  <si>
    <t>PINTURA COM ESMALTE SINTÉTICO BRILHANTE EM MADEIRA, 2 DEMÃOS. AF_01/2021</t>
  </si>
  <si>
    <t>TORNEIRA CROMADA DE MESA, 1/2 OU 3/4, PARA LAVATÓRIO - FORNECIMENTO E INSTALAÇÃO. AF_01/2020</t>
  </si>
  <si>
    <t>BANCADA DE GRANITO CINZA POLIDO, DE 1,50 X 0,50 M - FORNECIMENTO E INSTALAÇÃO. AF_01/2020</t>
  </si>
  <si>
    <t xml:space="preserve">PONTO ELÉTRICO DE TOMADA DE USO ESPECÍFICO 2P+T (20A/250V) </t>
  </si>
  <si>
    <t>TORNEIRA CROMADA DE MESA, 1/2 OU 3/4, PARA LAVATÓRIO- FORNECIMENTO E INSTALAÇÃO. AF_01/2020</t>
  </si>
  <si>
    <t>BANCADA DE GRANITO CINZA POLIDO, DE 2,20 X 0,50 M - FORNECIMENTO E INSTALAÇÃO. AF_01/2020</t>
  </si>
  <si>
    <t>REMOÇÃO DE DIVISÓRIA EM MADEIRA, SEM REAPROVEITAMENTO. AF_12/2017</t>
  </si>
  <si>
    <t>REMOÇÃO DE FORROS DE PVC SEM REAPROVEITAMENTO. AF_12/2017</t>
  </si>
  <si>
    <t xml:space="preserve"> 5.18.3</t>
  </si>
  <si>
    <t xml:space="preserve"> 5.18.4</t>
  </si>
  <si>
    <t xml:space="preserve"> 5.18.5</t>
  </si>
  <si>
    <t xml:space="preserve"> 5.18.6</t>
  </si>
  <si>
    <t xml:space="preserve"> 5.18.7</t>
  </si>
  <si>
    <t xml:space="preserve"> 5.18.8</t>
  </si>
  <si>
    <t xml:space="preserve"> 5.18.9</t>
  </si>
  <si>
    <t xml:space="preserve"> 5.18.10</t>
  </si>
  <si>
    <t xml:space="preserve"> 5.20.3</t>
  </si>
  <si>
    <t xml:space="preserve"> 5.20.4</t>
  </si>
  <si>
    <t xml:space="preserve"> 5.20.5</t>
  </si>
  <si>
    <t xml:space="preserve"> 5.20.6</t>
  </si>
  <si>
    <t xml:space="preserve"> 5.20.7</t>
  </si>
  <si>
    <t xml:space="preserve"> 5.33.3</t>
  </si>
  <si>
    <t xml:space="preserve"> 5.33.4</t>
  </si>
  <si>
    <t xml:space="preserve"> 5.33.5</t>
  </si>
  <si>
    <t xml:space="preserve"> 5.33.6</t>
  </si>
  <si>
    <t xml:space="preserve"> 5.33.7</t>
  </si>
  <si>
    <t>Cronograma Físico e Financeiro</t>
  </si>
  <si>
    <t>Total Por Etapa</t>
  </si>
  <si>
    <t>30 DIAS</t>
  </si>
  <si>
    <t>60 DIAS</t>
  </si>
  <si>
    <t>90 DIAS</t>
  </si>
  <si>
    <t>120 DIAS</t>
  </si>
  <si>
    <t>150 DIAS</t>
  </si>
  <si>
    <t>100,00%
96.499,84</t>
  </si>
  <si>
    <t/>
  </si>
  <si>
    <t>100,00%
27.308,56</t>
  </si>
  <si>
    <t>100,00%
21.504,00</t>
  </si>
  <si>
    <t>100,00%
13.739,17</t>
  </si>
  <si>
    <t>100,00%
307.419,22</t>
  </si>
  <si>
    <t>100,00%
7.274,10</t>
  </si>
  <si>
    <t>Porcentagem</t>
  </si>
  <si>
    <t>Custo</t>
  </si>
  <si>
    <t>Porcentagem Acumulado</t>
  </si>
  <si>
    <t>Custo Acumulado</t>
  </si>
  <si>
    <t>Desonerado:  embutido nos preços unitário dos insumos de mão de obra, de acordo com as bases.</t>
  </si>
  <si>
    <t xml:space="preserve"> 94223 </t>
  </si>
  <si>
    <t>CUMEEIRA PARA TELHA DE FIBROCIMENTO ONDULADA E = 6 MM, INCLUSO ACESSÓRIOS DE FIXAÇÃO E IÇAMENTO. AF_07/2019</t>
  </si>
  <si>
    <t>100,00%
106.516,50</t>
  </si>
  <si>
    <t>30,00%
93.371,73</t>
  </si>
  <si>
    <t>25,00%
77.809,78</t>
  </si>
  <si>
    <t>15,00%
46.685,87</t>
  </si>
  <si>
    <t>KIT DE PORTA-PRONTA DE MADEIRA EM ACABAMENTO MELAMÍNICO BRANCO, FOLHA LEVE OU MÉDIA, 80X210CM - FORNECIMENTO E INSTALAÇÃO. AF_12/2019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</si>
</sst>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%"/>
  </numFmts>
  <fonts count="22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8"/>
      <name val="Arial"/>
      <family val="1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166" fontId="9" fillId="10" borderId="7" xfId="0" applyNumberFormat="1" applyFont="1" applyFill="1" applyBorder="1" applyAlignment="1">
      <alignment horizontal="right" vertical="top" wrapText="1"/>
    </xf>
    <xf numFmtId="0" fontId="11" fillId="11" borderId="8" xfId="0" applyFont="1" applyFill="1" applyBorder="1" applyAlignment="1">
      <alignment horizontal="left" vertical="top" wrapText="1"/>
    </xf>
    <xf numFmtId="0" fontId="12" fillId="12" borderId="9" xfId="0" applyFont="1" applyFill="1" applyBorder="1" applyAlignment="1">
      <alignment horizontal="center" vertical="top" wrapText="1"/>
    </xf>
    <xf numFmtId="0" fontId="13" fillId="13" borderId="10" xfId="0" applyFont="1" applyFill="1" applyBorder="1" applyAlignment="1">
      <alignment horizontal="right" vertical="top" wrapText="1"/>
    </xf>
    <xf numFmtId="4" fontId="14" fillId="14" borderId="11" xfId="0" applyNumberFormat="1" applyFont="1" applyFill="1" applyBorder="1" applyAlignment="1">
      <alignment horizontal="right" vertical="top" wrapText="1"/>
    </xf>
    <xf numFmtId="0" fontId="16" fillId="15" borderId="0" xfId="0" applyFont="1" applyFill="1" applyAlignment="1">
      <alignment horizontal="left" vertical="top" wrapText="1"/>
    </xf>
    <xf numFmtId="0" fontId="17" fillId="16" borderId="0" xfId="0" applyFont="1" applyFill="1" applyAlignment="1">
      <alignment horizontal="right" vertical="top" wrapText="1"/>
    </xf>
    <xf numFmtId="4" fontId="18" fillId="17" borderId="0" xfId="0" applyNumberFormat="1" applyFont="1" applyFill="1" applyAlignment="1">
      <alignment horizontal="right" vertical="top" wrapText="1"/>
    </xf>
    <xf numFmtId="0" fontId="19" fillId="18" borderId="0" xfId="0" applyFont="1" applyFill="1" applyAlignment="1">
      <alignment horizontal="left" vertical="top" wrapText="1"/>
    </xf>
    <xf numFmtId="0" fontId="20" fillId="19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6" fillId="15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0" fontId="17" fillId="16" borderId="0" xfId="0" applyFont="1" applyFill="1" applyAlignment="1">
      <alignment horizontal="right" vertical="top" wrapText="1"/>
    </xf>
    <xf numFmtId="4" fontId="18" fillId="17" borderId="0" xfId="0" applyNumberFormat="1" applyFont="1" applyFill="1" applyAlignment="1">
      <alignment horizontal="right" vertical="top" wrapText="1"/>
    </xf>
    <xf numFmtId="0" fontId="20" fillId="19" borderId="0" xfId="0" applyFont="1" applyFill="1" applyAlignment="1">
      <alignment horizontal="center" vertical="top" wrapText="1"/>
    </xf>
    <xf numFmtId="0" fontId="10" fillId="15" borderId="0" xfId="0" applyFont="1" applyFill="1" applyAlignment="1">
      <alignment horizontal="left" vertical="top" wrapText="1"/>
    </xf>
    <xf numFmtId="4" fontId="11" fillId="21" borderId="12" xfId="0" applyNumberFormat="1" applyFont="1" applyFill="1" applyBorder="1" applyAlignment="1">
      <alignment horizontal="right" vertical="top" wrapText="1"/>
    </xf>
    <xf numFmtId="166" fontId="11" fillId="21" borderId="12" xfId="0" applyNumberFormat="1" applyFont="1" applyFill="1" applyBorder="1" applyAlignment="1">
      <alignment horizontal="right" vertical="top" wrapText="1"/>
    </xf>
    <xf numFmtId="4" fontId="17" fillId="16" borderId="0" xfId="0" applyNumberFormat="1" applyFont="1" applyFill="1" applyAlignment="1">
      <alignment horizontal="right" vertical="top" wrapText="1"/>
    </xf>
    <xf numFmtId="0" fontId="11" fillId="11" borderId="12" xfId="0" applyFont="1" applyFill="1" applyBorder="1" applyAlignment="1">
      <alignment horizontal="left" vertical="top" wrapText="1"/>
    </xf>
    <xf numFmtId="0" fontId="13" fillId="13" borderId="12" xfId="0" applyFont="1" applyFill="1" applyBorder="1" applyAlignment="1">
      <alignment horizontal="right" vertical="top" wrapText="1"/>
    </xf>
    <xf numFmtId="4" fontId="14" fillId="14" borderId="12" xfId="0" applyNumberFormat="1" applyFont="1" applyFill="1" applyBorder="1" applyAlignment="1">
      <alignment horizontal="right" vertical="top" wrapText="1"/>
    </xf>
    <xf numFmtId="0" fontId="11" fillId="12" borderId="12" xfId="0" applyFont="1" applyFill="1" applyBorder="1" applyAlignment="1">
      <alignment horizontal="center" vertical="top" wrapText="1"/>
    </xf>
    <xf numFmtId="0" fontId="1" fillId="22" borderId="0" xfId="0" applyFont="1" applyFill="1" applyAlignment="1">
      <alignment horizontal="left" vertical="top" wrapText="1"/>
    </xf>
    <xf numFmtId="0" fontId="1" fillId="22" borderId="0" xfId="0" applyFont="1" applyFill="1" applyAlignment="1">
      <alignment horizontal="left" vertical="top" wrapText="1"/>
    </xf>
    <xf numFmtId="0" fontId="10" fillId="22" borderId="0" xfId="0" applyFont="1" applyFill="1" applyAlignment="1">
      <alignment horizontal="left" vertical="top" wrapText="1"/>
    </xf>
    <xf numFmtId="0" fontId="10" fillId="22" borderId="0" xfId="0" applyFont="1" applyFill="1" applyAlignment="1">
      <alignment horizontal="left" vertical="top" wrapText="1"/>
    </xf>
    <xf numFmtId="0" fontId="1" fillId="22" borderId="0" xfId="0" applyFont="1" applyFill="1" applyAlignment="1">
      <alignment horizontal="center" wrapText="1"/>
    </xf>
    <xf numFmtId="0" fontId="1" fillId="22" borderId="12" xfId="0" applyFont="1" applyFill="1" applyBorder="1" applyAlignment="1">
      <alignment horizontal="left" vertical="top" wrapText="1"/>
    </xf>
    <xf numFmtId="0" fontId="1" fillId="22" borderId="12" xfId="0" applyFont="1" applyFill="1" applyBorder="1" applyAlignment="1">
      <alignment horizontal="right" vertical="top" wrapText="1"/>
    </xf>
    <xf numFmtId="0" fontId="6" fillId="20" borderId="12" xfId="0" applyFont="1" applyFill="1" applyBorder="1" applyAlignment="1">
      <alignment horizontal="left" vertical="top" wrapText="1"/>
    </xf>
    <xf numFmtId="0" fontId="6" fillId="20" borderId="12" xfId="0" applyFont="1" applyFill="1" applyBorder="1" applyAlignment="1">
      <alignment horizontal="right" vertical="top" wrapText="1"/>
    </xf>
    <xf numFmtId="0" fontId="11" fillId="20" borderId="13" xfId="0" applyFont="1" applyFill="1" applyBorder="1" applyAlignment="1">
      <alignment horizontal="right" vertical="top" wrapText="1"/>
    </xf>
    <xf numFmtId="0" fontId="15" fillId="22" borderId="0" xfId="0" applyFont="1" applyFill="1" applyAlignment="1">
      <alignment horizontal="center" vertical="top" wrapText="1"/>
    </xf>
    <xf numFmtId="0" fontId="10" fillId="22" borderId="0" xfId="0" applyFont="1" applyFill="1" applyAlignment="1">
      <alignment horizontal="center" vertical="top" wrapText="1"/>
    </xf>
    <xf numFmtId="0" fontId="15" fillId="22" borderId="0" xfId="0" applyFont="1" applyFill="1" applyAlignment="1">
      <alignment horizontal="center" vertical="top" wrapText="1"/>
    </xf>
    <xf numFmtId="4" fontId="0" fillId="0" borderId="0" xfId="0" applyNumberFormat="1"/>
    <xf numFmtId="0" fontId="11" fillId="21" borderId="12" xfId="0" applyFont="1" applyFill="1" applyBorder="1" applyAlignment="1">
      <alignment horizontal="left" vertical="top" wrapText="1"/>
    </xf>
    <xf numFmtId="0" fontId="11" fillId="21" borderId="12" xfId="0" applyFont="1" applyFill="1" applyBorder="1" applyAlignment="1">
      <alignment horizontal="right" vertical="top" wrapText="1"/>
    </xf>
    <xf numFmtId="0" fontId="11" fillId="21" borderId="12" xfId="0" applyFont="1" applyFill="1" applyBorder="1" applyAlignment="1">
      <alignment horizontal="center" vertical="top" wrapText="1"/>
    </xf>
    <xf numFmtId="4" fontId="10" fillId="22" borderId="0" xfId="0" applyNumberFormat="1" applyFont="1" applyFill="1" applyAlignment="1">
      <alignment horizontal="right" vertical="top" wrapText="1"/>
    </xf>
    <xf numFmtId="10" fontId="10" fillId="22" borderId="0" xfId="0" applyNumberFormat="1" applyFont="1" applyFill="1" applyAlignment="1">
      <alignment horizontal="right" vertical="top" wrapText="1"/>
    </xf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31445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0"/>
  <sheetViews>
    <sheetView showOutlineSymbols="0" showWhiteSpace="0" topLeftCell="B1" workbookViewId="0">
      <selection activeCell="D14" sqref="D14"/>
    </sheetView>
  </sheetViews>
  <sheetFormatPr defaultRowHeight="14.25" x14ac:dyDescent="0.2"/>
  <cols>
    <col min="1" max="3" width="10" bestFit="1" customWidth="1"/>
    <col min="4" max="4" width="60" bestFit="1" customWidth="1"/>
    <col min="5" max="5" width="5" bestFit="1" customWidth="1"/>
    <col min="6" max="14" width="10" bestFit="1" customWidth="1"/>
  </cols>
  <sheetData>
    <row r="1" spans="1:17" ht="15" x14ac:dyDescent="0.2">
      <c r="A1" s="1"/>
      <c r="B1" s="1"/>
      <c r="C1" s="1"/>
      <c r="D1" s="1" t="s">
        <v>0</v>
      </c>
      <c r="E1" s="16" t="s">
        <v>1</v>
      </c>
      <c r="F1" s="16"/>
      <c r="G1" s="16"/>
      <c r="H1" s="16" t="s">
        <v>2</v>
      </c>
      <c r="I1" s="16"/>
      <c r="J1" s="16"/>
      <c r="K1" s="16" t="s">
        <v>3</v>
      </c>
      <c r="L1" s="16"/>
      <c r="M1" s="16"/>
      <c r="N1" s="16"/>
    </row>
    <row r="2" spans="1:17" ht="80.099999999999994" customHeight="1" x14ac:dyDescent="0.2">
      <c r="A2" s="11"/>
      <c r="B2" s="11"/>
      <c r="C2" s="11"/>
      <c r="D2" s="11" t="s">
        <v>4</v>
      </c>
      <c r="E2" s="17" t="s">
        <v>5</v>
      </c>
      <c r="F2" s="17"/>
      <c r="G2" s="17"/>
      <c r="H2" s="17" t="s">
        <v>6</v>
      </c>
      <c r="I2" s="17"/>
      <c r="J2" s="17"/>
      <c r="K2" s="26" t="s">
        <v>492</v>
      </c>
      <c r="L2" s="17"/>
      <c r="M2" s="17"/>
      <c r="N2" s="17"/>
    </row>
    <row r="3" spans="1:17" ht="15" x14ac:dyDescent="0.25">
      <c r="A3" s="18" t="s">
        <v>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7" ht="15" customHeight="1" x14ac:dyDescent="0.2">
      <c r="A4" s="20" t="s">
        <v>8</v>
      </c>
      <c r="B4" s="21" t="s">
        <v>9</v>
      </c>
      <c r="C4" s="20" t="s">
        <v>10</v>
      </c>
      <c r="D4" s="20" t="s">
        <v>11</v>
      </c>
      <c r="E4" s="22" t="s">
        <v>12</v>
      </c>
      <c r="F4" s="21" t="s">
        <v>13</v>
      </c>
      <c r="G4" s="21" t="s">
        <v>14</v>
      </c>
      <c r="H4" s="22" t="s">
        <v>15</v>
      </c>
      <c r="I4" s="20"/>
      <c r="J4" s="20"/>
      <c r="K4" s="22" t="s">
        <v>16</v>
      </c>
      <c r="L4" s="20"/>
      <c r="M4" s="20"/>
      <c r="N4" s="21" t="s">
        <v>17</v>
      </c>
    </row>
    <row r="5" spans="1:17" ht="15" customHeight="1" x14ac:dyDescent="0.2">
      <c r="A5" s="21"/>
      <c r="B5" s="21"/>
      <c r="C5" s="21"/>
      <c r="D5" s="21"/>
      <c r="E5" s="21"/>
      <c r="F5" s="21"/>
      <c r="G5" s="21"/>
      <c r="H5" s="2" t="s">
        <v>18</v>
      </c>
      <c r="I5" s="2" t="s">
        <v>19</v>
      </c>
      <c r="J5" s="2" t="s">
        <v>16</v>
      </c>
      <c r="K5" s="2" t="s">
        <v>18</v>
      </c>
      <c r="L5" s="2" t="s">
        <v>19</v>
      </c>
      <c r="M5" s="2" t="s">
        <v>16</v>
      </c>
      <c r="N5" s="21"/>
    </row>
    <row r="6" spans="1:17" ht="24" customHeight="1" x14ac:dyDescent="0.2">
      <c r="A6" s="3" t="s">
        <v>20</v>
      </c>
      <c r="B6" s="3"/>
      <c r="C6" s="3"/>
      <c r="D6" s="3" t="s">
        <v>21</v>
      </c>
      <c r="E6" s="3"/>
      <c r="F6" s="4"/>
      <c r="G6" s="3"/>
      <c r="H6" s="3"/>
      <c r="I6" s="3"/>
      <c r="J6" s="3"/>
      <c r="K6" s="3"/>
      <c r="L6" s="3"/>
      <c r="M6" s="5">
        <f>SUM(M7:M18)</f>
        <v>106516.5</v>
      </c>
      <c r="N6" s="6">
        <f>M6/M$314</f>
        <v>0.21845891654025026</v>
      </c>
    </row>
    <row r="7" spans="1:17" x14ac:dyDescent="0.2">
      <c r="A7" s="7" t="s">
        <v>22</v>
      </c>
      <c r="B7" s="9" t="s">
        <v>23</v>
      </c>
      <c r="C7" s="7" t="s">
        <v>24</v>
      </c>
      <c r="D7" s="7" t="s">
        <v>493</v>
      </c>
      <c r="E7" s="8" t="s">
        <v>26</v>
      </c>
      <c r="F7" s="9">
        <v>973</v>
      </c>
      <c r="G7" s="27">
        <f>(J7/(1+H$2))</f>
        <v>3.0438247011952191</v>
      </c>
      <c r="H7" s="10">
        <v>2.84</v>
      </c>
      <c r="I7" s="10">
        <v>0.98</v>
      </c>
      <c r="J7" s="27">
        <f>I7+H7</f>
        <v>3.82</v>
      </c>
      <c r="K7" s="27">
        <f>TRUNC(H7*F7,2)</f>
        <v>2763.32</v>
      </c>
      <c r="L7" s="27">
        <f>TRUNC(I7*F7,2)</f>
        <v>953.54</v>
      </c>
      <c r="M7" s="27">
        <f>TRUNC(L7+K7,2)</f>
        <v>3716.86</v>
      </c>
      <c r="N7" s="28">
        <f>M7/M$314</f>
        <v>7.6230556630361929E-3</v>
      </c>
      <c r="Q7">
        <f t="shared" ref="Q7:Q72" si="0">TRUNC(F7*G7,2)</f>
        <v>2961.64</v>
      </c>
    </row>
    <row r="8" spans="1:17" x14ac:dyDescent="0.2">
      <c r="A8" s="7" t="s">
        <v>27</v>
      </c>
      <c r="B8" s="9" t="s">
        <v>28</v>
      </c>
      <c r="C8" s="7" t="s">
        <v>24</v>
      </c>
      <c r="D8" s="7" t="s">
        <v>498</v>
      </c>
      <c r="E8" s="8" t="s">
        <v>29</v>
      </c>
      <c r="F8" s="9">
        <v>106</v>
      </c>
      <c r="G8" s="27">
        <f t="shared" ref="G8:G39" si="1">(J8/(1+H$2))</f>
        <v>8.5577689243027901</v>
      </c>
      <c r="H8" s="10">
        <v>8.0500000000000007</v>
      </c>
      <c r="I8" s="10">
        <v>2.69</v>
      </c>
      <c r="J8" s="27">
        <f t="shared" ref="J8:J18" si="2">I8+H8</f>
        <v>10.74</v>
      </c>
      <c r="K8" s="27">
        <f t="shared" ref="K8:K18" si="3">TRUNC(H8*F8,2)</f>
        <v>853.3</v>
      </c>
      <c r="L8" s="27">
        <f t="shared" ref="L8:L18" si="4">TRUNC(I8*F8,2)</f>
        <v>285.14</v>
      </c>
      <c r="M8" s="27">
        <f t="shared" ref="M8:M18" si="5">TRUNC(L8+K8,2)</f>
        <v>1138.44</v>
      </c>
      <c r="N8" s="28">
        <f t="shared" ref="N8:N39" si="6">M8/M$314</f>
        <v>2.3348717705339787E-3</v>
      </c>
      <c r="Q8">
        <f t="shared" si="0"/>
        <v>907.12</v>
      </c>
    </row>
    <row r="9" spans="1:17" x14ac:dyDescent="0.2">
      <c r="A9" s="7" t="s">
        <v>30</v>
      </c>
      <c r="B9" s="9" t="s">
        <v>31</v>
      </c>
      <c r="C9" s="7" t="s">
        <v>24</v>
      </c>
      <c r="D9" s="7" t="s">
        <v>494</v>
      </c>
      <c r="E9" s="8" t="s">
        <v>26</v>
      </c>
      <c r="F9" s="9">
        <v>291.89999999999998</v>
      </c>
      <c r="G9" s="27">
        <f t="shared" si="1"/>
        <v>6.5498007968127503</v>
      </c>
      <c r="H9" s="10">
        <v>6.11</v>
      </c>
      <c r="I9" s="10">
        <v>2.11</v>
      </c>
      <c r="J9" s="27">
        <f t="shared" si="2"/>
        <v>8.2200000000000006</v>
      </c>
      <c r="K9" s="27">
        <f t="shared" si="3"/>
        <v>1783.5</v>
      </c>
      <c r="L9" s="27">
        <f t="shared" si="4"/>
        <v>615.9</v>
      </c>
      <c r="M9" s="27">
        <f t="shared" si="5"/>
        <v>2399.4</v>
      </c>
      <c r="N9" s="28">
        <f t="shared" si="6"/>
        <v>4.9210246707944447E-3</v>
      </c>
      <c r="Q9">
        <f t="shared" si="0"/>
        <v>1911.88</v>
      </c>
    </row>
    <row r="10" spans="1:17" ht="51" x14ac:dyDescent="0.2">
      <c r="A10" s="7" t="s">
        <v>32</v>
      </c>
      <c r="B10" s="9" t="s">
        <v>33</v>
      </c>
      <c r="C10" s="7" t="s">
        <v>24</v>
      </c>
      <c r="D10" s="7" t="s">
        <v>34</v>
      </c>
      <c r="E10" s="8" t="s">
        <v>26</v>
      </c>
      <c r="F10" s="9">
        <v>291.89999999999998</v>
      </c>
      <c r="G10" s="27">
        <f t="shared" si="1"/>
        <v>15.49800796812749</v>
      </c>
      <c r="H10" s="10">
        <v>4.17</v>
      </c>
      <c r="I10" s="10">
        <v>15.28</v>
      </c>
      <c r="J10" s="27">
        <f t="shared" si="2"/>
        <v>19.45</v>
      </c>
      <c r="K10" s="27">
        <f t="shared" si="3"/>
        <v>1217.22</v>
      </c>
      <c r="L10" s="27">
        <f t="shared" si="4"/>
        <v>4460.2299999999996</v>
      </c>
      <c r="M10" s="27">
        <f t="shared" si="5"/>
        <v>5677.45</v>
      </c>
      <c r="N10" s="28">
        <f t="shared" si="6"/>
        <v>1.1644107492373894E-2</v>
      </c>
      <c r="Q10">
        <f t="shared" si="0"/>
        <v>4523.8599999999997</v>
      </c>
    </row>
    <row r="11" spans="1:17" ht="25.5" x14ac:dyDescent="0.2">
      <c r="A11" s="7" t="s">
        <v>35</v>
      </c>
      <c r="B11" s="9" t="s">
        <v>36</v>
      </c>
      <c r="C11" s="7" t="s">
        <v>24</v>
      </c>
      <c r="D11" s="7" t="s">
        <v>495</v>
      </c>
      <c r="E11" s="8" t="s">
        <v>26</v>
      </c>
      <c r="F11" s="9">
        <v>973</v>
      </c>
      <c r="G11" s="27">
        <f t="shared" si="1"/>
        <v>52.509960159362549</v>
      </c>
      <c r="H11" s="10">
        <v>6.14</v>
      </c>
      <c r="I11" s="10">
        <v>59.76</v>
      </c>
      <c r="J11" s="27">
        <f t="shared" si="2"/>
        <v>65.899999999999991</v>
      </c>
      <c r="K11" s="27">
        <f t="shared" si="3"/>
        <v>5974.22</v>
      </c>
      <c r="L11" s="27">
        <f t="shared" si="4"/>
        <v>58146.48</v>
      </c>
      <c r="M11" s="27">
        <f t="shared" si="5"/>
        <v>64120.7</v>
      </c>
      <c r="N11" s="28">
        <f t="shared" si="6"/>
        <v>0.13150768800892279</v>
      </c>
      <c r="Q11">
        <f t="shared" si="0"/>
        <v>51092.19</v>
      </c>
    </row>
    <row r="12" spans="1:17" ht="25.5" x14ac:dyDescent="0.2">
      <c r="A12" s="48" t="s">
        <v>37</v>
      </c>
      <c r="B12" s="49" t="s">
        <v>549</v>
      </c>
      <c r="C12" s="48" t="s">
        <v>24</v>
      </c>
      <c r="D12" s="48" t="s">
        <v>550</v>
      </c>
      <c r="E12" s="50" t="s">
        <v>29</v>
      </c>
      <c r="F12" s="49">
        <v>78.5</v>
      </c>
      <c r="G12" s="27">
        <f t="shared" si="1"/>
        <v>86.549800796812747</v>
      </c>
      <c r="H12" s="27">
        <v>2.74</v>
      </c>
      <c r="I12" s="27">
        <v>105.88</v>
      </c>
      <c r="J12" s="27">
        <f t="shared" ref="J12:J13" si="7">I12+H12</f>
        <v>108.61999999999999</v>
      </c>
      <c r="K12" s="27">
        <f t="shared" ref="K12:K13" si="8">TRUNC(H12*F12,2)</f>
        <v>215.09</v>
      </c>
      <c r="L12" s="27">
        <f t="shared" ref="L12:L13" si="9">TRUNC(I12*F12,2)</f>
        <v>8311.58</v>
      </c>
      <c r="M12" s="27">
        <f t="shared" ref="M12:M13" si="10">TRUNC(L12+K12,2)</f>
        <v>8526.67</v>
      </c>
      <c r="N12" s="28">
        <f t="shared" si="6"/>
        <v>1.7487685850513825E-2</v>
      </c>
    </row>
    <row r="13" spans="1:17" ht="25.5" x14ac:dyDescent="0.2">
      <c r="A13" s="7" t="s">
        <v>37</v>
      </c>
      <c r="B13" s="9" t="s">
        <v>38</v>
      </c>
      <c r="C13" s="7" t="s">
        <v>24</v>
      </c>
      <c r="D13" s="7" t="s">
        <v>496</v>
      </c>
      <c r="E13" s="8" t="s">
        <v>29</v>
      </c>
      <c r="F13" s="9">
        <v>47</v>
      </c>
      <c r="G13" s="27">
        <f t="shared" si="1"/>
        <v>98.047808764940243</v>
      </c>
      <c r="H13" s="10">
        <v>13.64</v>
      </c>
      <c r="I13" s="10">
        <v>109.41</v>
      </c>
      <c r="J13" s="27">
        <f t="shared" si="7"/>
        <v>123.05</v>
      </c>
      <c r="K13" s="27">
        <f t="shared" si="8"/>
        <v>641.08000000000004</v>
      </c>
      <c r="L13" s="27">
        <f t="shared" si="9"/>
        <v>5142.2700000000004</v>
      </c>
      <c r="M13" s="27">
        <f t="shared" si="10"/>
        <v>5783.35</v>
      </c>
      <c r="N13" s="28">
        <f t="shared" si="6"/>
        <v>1.1861302004600756E-2</v>
      </c>
      <c r="Q13">
        <f t="shared" si="0"/>
        <v>4608.24</v>
      </c>
    </row>
    <row r="14" spans="1:17" ht="25.5" x14ac:dyDescent="0.2">
      <c r="A14" s="7" t="s">
        <v>39</v>
      </c>
      <c r="B14" s="9" t="s">
        <v>40</v>
      </c>
      <c r="C14" s="7" t="s">
        <v>24</v>
      </c>
      <c r="D14" s="7" t="s">
        <v>497</v>
      </c>
      <c r="E14" s="8" t="s">
        <v>29</v>
      </c>
      <c r="F14" s="9">
        <v>59</v>
      </c>
      <c r="G14" s="27">
        <f t="shared" si="1"/>
        <v>65.944223107569726</v>
      </c>
      <c r="H14" s="10">
        <v>8.32</v>
      </c>
      <c r="I14" s="10">
        <v>74.44</v>
      </c>
      <c r="J14" s="27">
        <f t="shared" si="2"/>
        <v>82.759999999999991</v>
      </c>
      <c r="K14" s="27">
        <f t="shared" si="3"/>
        <v>490.88</v>
      </c>
      <c r="L14" s="27">
        <f t="shared" si="4"/>
        <v>4391.96</v>
      </c>
      <c r="M14" s="27">
        <f t="shared" si="5"/>
        <v>4882.84</v>
      </c>
      <c r="N14" s="28">
        <f t="shared" si="6"/>
        <v>1.0014410312387242E-2</v>
      </c>
      <c r="Q14">
        <f t="shared" si="0"/>
        <v>3890.7</v>
      </c>
    </row>
    <row r="15" spans="1:17" x14ac:dyDescent="0.2">
      <c r="A15" s="30"/>
      <c r="B15" s="31">
        <v>1</v>
      </c>
      <c r="C15" s="30" t="s">
        <v>499</v>
      </c>
      <c r="D15" s="30" t="s">
        <v>500</v>
      </c>
      <c r="E15" s="33" t="s">
        <v>501</v>
      </c>
      <c r="F15" s="31">
        <v>1</v>
      </c>
      <c r="G15" s="27">
        <f t="shared" si="1"/>
        <v>1187.2509960159364</v>
      </c>
      <c r="H15" s="32">
        <v>750</v>
      </c>
      <c r="I15" s="32">
        <v>740</v>
      </c>
      <c r="J15" s="27">
        <f t="shared" si="2"/>
        <v>1490</v>
      </c>
      <c r="K15" s="27">
        <f t="shared" si="3"/>
        <v>750</v>
      </c>
      <c r="L15" s="27">
        <f t="shared" si="4"/>
        <v>740</v>
      </c>
      <c r="M15" s="27">
        <f t="shared" si="5"/>
        <v>1490</v>
      </c>
      <c r="N15" s="28">
        <f t="shared" si="6"/>
        <v>3.0559001248160887E-3</v>
      </c>
      <c r="Q15">
        <f t="shared" si="0"/>
        <v>1187.25</v>
      </c>
    </row>
    <row r="16" spans="1:17" ht="26.1" customHeight="1" x14ac:dyDescent="0.2">
      <c r="A16" s="7" t="s">
        <v>42</v>
      </c>
      <c r="B16" s="9" t="s">
        <v>43</v>
      </c>
      <c r="C16" s="7" t="s">
        <v>24</v>
      </c>
      <c r="D16" s="7" t="s">
        <v>44</v>
      </c>
      <c r="E16" s="8" t="s">
        <v>26</v>
      </c>
      <c r="F16" s="9">
        <v>125</v>
      </c>
      <c r="G16" s="27">
        <f t="shared" si="1"/>
        <v>15.258964143426295</v>
      </c>
      <c r="H16" s="10">
        <v>8.6300000000000008</v>
      </c>
      <c r="I16" s="10">
        <v>10.52</v>
      </c>
      <c r="J16" s="27">
        <f t="shared" si="2"/>
        <v>19.149999999999999</v>
      </c>
      <c r="K16" s="27">
        <f t="shared" si="3"/>
        <v>1078.75</v>
      </c>
      <c r="L16" s="27">
        <f t="shared" si="4"/>
        <v>1315</v>
      </c>
      <c r="M16" s="27">
        <f t="shared" si="5"/>
        <v>2393.75</v>
      </c>
      <c r="N16" s="28">
        <f t="shared" si="6"/>
        <v>4.9094368615963165E-3</v>
      </c>
      <c r="Q16">
        <f t="shared" si="0"/>
        <v>1907.37</v>
      </c>
    </row>
    <row r="17" spans="1:17" x14ac:dyDescent="0.2">
      <c r="A17" s="7" t="s">
        <v>45</v>
      </c>
      <c r="B17" s="9" t="s">
        <v>46</v>
      </c>
      <c r="C17" s="7" t="s">
        <v>47</v>
      </c>
      <c r="D17" s="7" t="s">
        <v>48</v>
      </c>
      <c r="E17" s="8" t="s">
        <v>49</v>
      </c>
      <c r="F17" s="9">
        <v>100</v>
      </c>
      <c r="G17" s="27">
        <f t="shared" si="1"/>
        <v>18.557768924302788</v>
      </c>
      <c r="H17" s="10">
        <v>6.35</v>
      </c>
      <c r="I17" s="10">
        <v>16.940000000000001</v>
      </c>
      <c r="J17" s="27">
        <f t="shared" si="2"/>
        <v>23.29</v>
      </c>
      <c r="K17" s="27">
        <f t="shared" si="3"/>
        <v>635</v>
      </c>
      <c r="L17" s="27">
        <f t="shared" si="4"/>
        <v>1694</v>
      </c>
      <c r="M17" s="27">
        <f t="shared" si="5"/>
        <v>2329</v>
      </c>
      <c r="N17" s="28">
        <f t="shared" si="6"/>
        <v>4.7766385172460877E-3</v>
      </c>
      <c r="Q17">
        <f t="shared" si="0"/>
        <v>1855.77</v>
      </c>
    </row>
    <row r="18" spans="1:17" ht="38.25" x14ac:dyDescent="0.2">
      <c r="A18" s="7" t="s">
        <v>50</v>
      </c>
      <c r="B18" s="9" t="s">
        <v>51</v>
      </c>
      <c r="C18" s="7" t="s">
        <v>24</v>
      </c>
      <c r="D18" s="7" t="s">
        <v>52</v>
      </c>
      <c r="E18" s="8" t="s">
        <v>29</v>
      </c>
      <c r="F18" s="9">
        <v>84</v>
      </c>
      <c r="G18" s="27">
        <f t="shared" si="1"/>
        <v>38.494023904382473</v>
      </c>
      <c r="H18" s="10">
        <v>3.45</v>
      </c>
      <c r="I18" s="10">
        <v>44.86</v>
      </c>
      <c r="J18" s="27">
        <f t="shared" si="2"/>
        <v>48.31</v>
      </c>
      <c r="K18" s="27">
        <f t="shared" si="3"/>
        <v>289.8</v>
      </c>
      <c r="L18" s="27">
        <f t="shared" si="4"/>
        <v>3768.24</v>
      </c>
      <c r="M18" s="27">
        <f t="shared" si="5"/>
        <v>4058.04</v>
      </c>
      <c r="N18" s="28">
        <f t="shared" si="6"/>
        <v>8.3227952634286444E-3</v>
      </c>
      <c r="Q18">
        <f t="shared" si="0"/>
        <v>3233.49</v>
      </c>
    </row>
    <row r="19" spans="1:17" ht="24" customHeight="1" x14ac:dyDescent="0.2">
      <c r="A19" s="3" t="s">
        <v>53</v>
      </c>
      <c r="B19" s="3"/>
      <c r="C19" s="3"/>
      <c r="D19" s="3" t="s">
        <v>54</v>
      </c>
      <c r="E19" s="3"/>
      <c r="F19" s="4"/>
      <c r="G19" s="3"/>
      <c r="H19" s="3"/>
      <c r="I19" s="3"/>
      <c r="J19" s="3"/>
      <c r="K19" s="3"/>
      <c r="L19" s="3"/>
      <c r="M19" s="5">
        <f>SUM(M20:M23)</f>
        <v>27308.530000000002</v>
      </c>
      <c r="N19" s="6">
        <f>M19/M$314</f>
        <v>5.6008147809089873E-2</v>
      </c>
      <c r="Q19">
        <f t="shared" si="0"/>
        <v>0</v>
      </c>
    </row>
    <row r="20" spans="1:17" ht="24" customHeight="1" x14ac:dyDescent="0.2">
      <c r="A20" s="7" t="s">
        <v>55</v>
      </c>
      <c r="B20" s="9" t="s">
        <v>56</v>
      </c>
      <c r="C20" s="7" t="s">
        <v>47</v>
      </c>
      <c r="D20" s="7" t="s">
        <v>502</v>
      </c>
      <c r="E20" s="8" t="s">
        <v>26</v>
      </c>
      <c r="F20" s="9">
        <v>881.55</v>
      </c>
      <c r="G20" s="27">
        <f t="shared" si="1"/>
        <v>5.1235059760956183</v>
      </c>
      <c r="H20" s="10">
        <v>4.6900000000000004</v>
      </c>
      <c r="I20" s="10">
        <v>1.74</v>
      </c>
      <c r="J20" s="27">
        <f t="shared" ref="J20" si="11">I20+H20</f>
        <v>6.4300000000000006</v>
      </c>
      <c r="K20" s="27">
        <f t="shared" ref="K20" si="12">TRUNC(H20*F20,2)</f>
        <v>4134.46</v>
      </c>
      <c r="L20" s="27">
        <f t="shared" ref="L20" si="13">TRUNC(I20*F20,2)</f>
        <v>1533.89</v>
      </c>
      <c r="M20" s="27">
        <f t="shared" ref="M20" si="14">TRUNC(L20+K20,2)</f>
        <v>5668.35</v>
      </c>
      <c r="N20" s="28">
        <f t="shared" si="6"/>
        <v>1.1625443941276025E-2</v>
      </c>
      <c r="Q20">
        <f t="shared" si="0"/>
        <v>4516.62</v>
      </c>
    </row>
    <row r="21" spans="1:17" ht="26.1" customHeight="1" x14ac:dyDescent="0.2">
      <c r="A21" s="7" t="s">
        <v>57</v>
      </c>
      <c r="B21" s="9" t="s">
        <v>58</v>
      </c>
      <c r="C21" s="7" t="s">
        <v>24</v>
      </c>
      <c r="D21" s="7" t="s">
        <v>59</v>
      </c>
      <c r="E21" s="8" t="s">
        <v>26</v>
      </c>
      <c r="F21" s="9">
        <v>88.15</v>
      </c>
      <c r="G21" s="27">
        <f t="shared" si="1"/>
        <v>11.298804780876495</v>
      </c>
      <c r="H21" s="10">
        <v>7.05</v>
      </c>
      <c r="I21" s="10">
        <v>7.13</v>
      </c>
      <c r="J21" s="27">
        <f t="shared" ref="J21:J23" si="15">I21+H21</f>
        <v>14.18</v>
      </c>
      <c r="K21" s="27">
        <f t="shared" ref="K21:K23" si="16">TRUNC(H21*F21,2)</f>
        <v>621.45000000000005</v>
      </c>
      <c r="L21" s="27">
        <f t="shared" ref="L21:L23" si="17">TRUNC(I21*F21,2)</f>
        <v>628.5</v>
      </c>
      <c r="M21" s="27">
        <f t="shared" ref="M21:M23" si="18">TRUNC(L21+K21,2)</f>
        <v>1249.95</v>
      </c>
      <c r="N21" s="28">
        <f t="shared" si="6"/>
        <v>2.5635720543717246E-3</v>
      </c>
      <c r="Q21">
        <f t="shared" si="0"/>
        <v>995.98</v>
      </c>
    </row>
    <row r="22" spans="1:17" ht="39" customHeight="1" x14ac:dyDescent="0.2">
      <c r="A22" s="7" t="s">
        <v>60</v>
      </c>
      <c r="B22" s="9" t="s">
        <v>61</v>
      </c>
      <c r="C22" s="7" t="s">
        <v>24</v>
      </c>
      <c r="D22" s="7" t="s">
        <v>62</v>
      </c>
      <c r="E22" s="8" t="s">
        <v>26</v>
      </c>
      <c r="F22" s="9">
        <v>881.55</v>
      </c>
      <c r="G22" s="27">
        <f t="shared" si="1"/>
        <v>2.7569721115537851</v>
      </c>
      <c r="H22" s="10">
        <v>1.28</v>
      </c>
      <c r="I22" s="10">
        <v>2.1800000000000002</v>
      </c>
      <c r="J22" s="27">
        <f t="shared" si="15"/>
        <v>3.46</v>
      </c>
      <c r="K22" s="27">
        <f t="shared" si="16"/>
        <v>1128.3800000000001</v>
      </c>
      <c r="L22" s="27">
        <f t="shared" si="17"/>
        <v>1921.77</v>
      </c>
      <c r="M22" s="27">
        <f t="shared" si="18"/>
        <v>3050.15</v>
      </c>
      <c r="N22" s="28">
        <f t="shared" si="6"/>
        <v>6.2556736682602638E-3</v>
      </c>
      <c r="Q22">
        <f t="shared" si="0"/>
        <v>2430.4</v>
      </c>
    </row>
    <row r="23" spans="1:17" ht="39" customHeight="1" x14ac:dyDescent="0.2">
      <c r="A23" s="7" t="s">
        <v>63</v>
      </c>
      <c r="B23" s="9" t="s">
        <v>64</v>
      </c>
      <c r="C23" s="7" t="s">
        <v>24</v>
      </c>
      <c r="D23" s="7" t="s">
        <v>65</v>
      </c>
      <c r="E23" s="8" t="s">
        <v>26</v>
      </c>
      <c r="F23" s="9">
        <v>881.55</v>
      </c>
      <c r="G23" s="27">
        <f t="shared" si="1"/>
        <v>15.673306772908369</v>
      </c>
      <c r="H23" s="10">
        <v>8.39</v>
      </c>
      <c r="I23" s="10">
        <v>11.28</v>
      </c>
      <c r="J23" s="27">
        <f t="shared" si="15"/>
        <v>19.670000000000002</v>
      </c>
      <c r="K23" s="27">
        <f t="shared" si="16"/>
        <v>7396.2</v>
      </c>
      <c r="L23" s="27">
        <f t="shared" si="17"/>
        <v>9943.8799999999992</v>
      </c>
      <c r="M23" s="27">
        <f t="shared" si="18"/>
        <v>17340.080000000002</v>
      </c>
      <c r="N23" s="28">
        <f t="shared" si="6"/>
        <v>3.5563458145181859E-2</v>
      </c>
      <c r="Q23">
        <f t="shared" si="0"/>
        <v>13816.8</v>
      </c>
    </row>
    <row r="24" spans="1:17" ht="24" customHeight="1" x14ac:dyDescent="0.2">
      <c r="A24" s="3" t="s">
        <v>66</v>
      </c>
      <c r="B24" s="3"/>
      <c r="C24" s="3"/>
      <c r="D24" s="3" t="s">
        <v>67</v>
      </c>
      <c r="E24" s="3"/>
      <c r="F24" s="4"/>
      <c r="G24" s="3"/>
      <c r="H24" s="3"/>
      <c r="I24" s="3"/>
      <c r="J24" s="3"/>
      <c r="K24" s="3"/>
      <c r="L24" s="3"/>
      <c r="M24" s="5">
        <f>SUM(M25:M27)</f>
        <v>21504</v>
      </c>
      <c r="N24" s="6">
        <f>M24/M$314</f>
        <v>4.4103406902043736E-2</v>
      </c>
      <c r="Q24">
        <f t="shared" si="0"/>
        <v>0</v>
      </c>
    </row>
    <row r="25" spans="1:17" ht="24" customHeight="1" x14ac:dyDescent="0.2">
      <c r="A25" s="7" t="s">
        <v>68</v>
      </c>
      <c r="B25" s="9" t="s">
        <v>56</v>
      </c>
      <c r="C25" s="7" t="s">
        <v>47</v>
      </c>
      <c r="D25" s="7" t="s">
        <v>502</v>
      </c>
      <c r="E25" s="8" t="s">
        <v>26</v>
      </c>
      <c r="F25" s="9">
        <v>840</v>
      </c>
      <c r="G25" s="27">
        <f t="shared" si="1"/>
        <v>5.1235059760956183</v>
      </c>
      <c r="H25" s="10">
        <v>4.6900000000000004</v>
      </c>
      <c r="I25" s="10">
        <v>1.74</v>
      </c>
      <c r="J25" s="27">
        <f t="shared" ref="J25" si="19">I25+H25</f>
        <v>6.4300000000000006</v>
      </c>
      <c r="K25" s="27">
        <f t="shared" ref="K25" si="20">TRUNC(H25*F25,2)</f>
        <v>3939.6</v>
      </c>
      <c r="L25" s="27">
        <f t="shared" ref="L25" si="21">TRUNC(I25*F25,2)</f>
        <v>1461.6</v>
      </c>
      <c r="M25" s="27">
        <f t="shared" ref="M25" si="22">TRUNC(L25+K25,2)</f>
        <v>5401.2</v>
      </c>
      <c r="N25" s="28">
        <f t="shared" si="6"/>
        <v>1.1077535405474266E-2</v>
      </c>
      <c r="Q25">
        <f t="shared" si="0"/>
        <v>4303.74</v>
      </c>
    </row>
    <row r="26" spans="1:17" ht="39" customHeight="1" x14ac:dyDescent="0.2">
      <c r="A26" s="7" t="s">
        <v>69</v>
      </c>
      <c r="B26" s="9" t="s">
        <v>61</v>
      </c>
      <c r="C26" s="7" t="s">
        <v>24</v>
      </c>
      <c r="D26" s="7" t="s">
        <v>62</v>
      </c>
      <c r="E26" s="8" t="s">
        <v>26</v>
      </c>
      <c r="F26" s="9">
        <v>840</v>
      </c>
      <c r="G26" s="27">
        <f t="shared" si="1"/>
        <v>2.7569721115537851</v>
      </c>
      <c r="H26" s="10">
        <v>1.28</v>
      </c>
      <c r="I26" s="10">
        <v>2.1800000000000002</v>
      </c>
      <c r="J26" s="27">
        <f t="shared" ref="J26:J27" si="23">I26+H26</f>
        <v>3.46</v>
      </c>
      <c r="K26" s="27">
        <f t="shared" ref="K26:K27" si="24">TRUNC(H26*F26,2)</f>
        <v>1075.2</v>
      </c>
      <c r="L26" s="27">
        <f t="shared" ref="L26:L27" si="25">TRUNC(I26*F26,2)</f>
        <v>1831.2</v>
      </c>
      <c r="M26" s="27">
        <f t="shared" ref="M26:M27" si="26">TRUNC(L26+K26,2)</f>
        <v>2906.4</v>
      </c>
      <c r="N26" s="28">
        <f t="shared" si="6"/>
        <v>5.9608510891043494E-3</v>
      </c>
      <c r="Q26">
        <f t="shared" si="0"/>
        <v>2315.85</v>
      </c>
    </row>
    <row r="27" spans="1:17" ht="26.1" customHeight="1" x14ac:dyDescent="0.2">
      <c r="A27" s="7" t="s">
        <v>70</v>
      </c>
      <c r="B27" s="9" t="s">
        <v>71</v>
      </c>
      <c r="C27" s="7" t="s">
        <v>24</v>
      </c>
      <c r="D27" s="7" t="s">
        <v>72</v>
      </c>
      <c r="E27" s="8" t="s">
        <v>26</v>
      </c>
      <c r="F27" s="9">
        <v>840</v>
      </c>
      <c r="G27" s="27">
        <f t="shared" si="1"/>
        <v>12.517928286852591</v>
      </c>
      <c r="H27" s="10">
        <v>4.66</v>
      </c>
      <c r="I27" s="10">
        <v>11.05</v>
      </c>
      <c r="J27" s="27">
        <f t="shared" si="23"/>
        <v>15.71</v>
      </c>
      <c r="K27" s="27">
        <f t="shared" si="24"/>
        <v>3914.4</v>
      </c>
      <c r="L27" s="27">
        <f t="shared" si="25"/>
        <v>9282</v>
      </c>
      <c r="M27" s="27">
        <f t="shared" si="26"/>
        <v>13196.4</v>
      </c>
      <c r="N27" s="28">
        <f t="shared" si="6"/>
        <v>2.7065020407465119E-2</v>
      </c>
      <c r="Q27">
        <f t="shared" si="0"/>
        <v>10515.05</v>
      </c>
    </row>
    <row r="28" spans="1:17" ht="24" customHeight="1" x14ac:dyDescent="0.2">
      <c r="A28" s="3" t="s">
        <v>73</v>
      </c>
      <c r="B28" s="3"/>
      <c r="C28" s="3"/>
      <c r="D28" s="3" t="s">
        <v>74</v>
      </c>
      <c r="E28" s="3"/>
      <c r="F28" s="4"/>
      <c r="G28" s="3"/>
      <c r="H28" s="3"/>
      <c r="I28" s="3"/>
      <c r="J28" s="3"/>
      <c r="K28" s="3"/>
      <c r="L28" s="3"/>
      <c r="M28" s="5">
        <f>SUM(M29:M39)</f>
        <v>13739.14</v>
      </c>
      <c r="N28" s="6">
        <f>M28/M$314</f>
        <v>2.8178147409976987E-2</v>
      </c>
      <c r="Q28">
        <f t="shared" si="0"/>
        <v>0</v>
      </c>
    </row>
    <row r="29" spans="1:17" ht="24" customHeight="1" x14ac:dyDescent="0.2">
      <c r="A29" s="7" t="s">
        <v>75</v>
      </c>
      <c r="B29" s="9" t="s">
        <v>56</v>
      </c>
      <c r="C29" s="7" t="s">
        <v>47</v>
      </c>
      <c r="D29" s="7" t="s">
        <v>502</v>
      </c>
      <c r="E29" s="8" t="s">
        <v>26</v>
      </c>
      <c r="F29" s="9">
        <v>98</v>
      </c>
      <c r="G29" s="27">
        <f t="shared" si="1"/>
        <v>5.1235059760956183</v>
      </c>
      <c r="H29" s="10">
        <v>4.6900000000000004</v>
      </c>
      <c r="I29" s="10">
        <v>1.74</v>
      </c>
      <c r="J29" s="27">
        <f t="shared" ref="J29" si="27">I29+H29</f>
        <v>6.4300000000000006</v>
      </c>
      <c r="K29" s="27">
        <f t="shared" ref="K29" si="28">TRUNC(H29*F29,2)</f>
        <v>459.62</v>
      </c>
      <c r="L29" s="27">
        <f t="shared" ref="L29" si="29">TRUNC(I29*F29,2)</f>
        <v>170.52</v>
      </c>
      <c r="M29" s="27">
        <f t="shared" ref="M29" si="30">TRUNC(L29+K29,2)</f>
        <v>630.14</v>
      </c>
      <c r="N29" s="28">
        <f t="shared" si="6"/>
        <v>1.2923791306386643E-3</v>
      </c>
      <c r="Q29">
        <f t="shared" si="0"/>
        <v>502.1</v>
      </c>
    </row>
    <row r="30" spans="1:17" ht="39" customHeight="1" x14ac:dyDescent="0.2">
      <c r="A30" s="7" t="s">
        <v>76</v>
      </c>
      <c r="B30" s="9" t="s">
        <v>61</v>
      </c>
      <c r="C30" s="7" t="s">
        <v>24</v>
      </c>
      <c r="D30" s="7" t="s">
        <v>62</v>
      </c>
      <c r="E30" s="8" t="s">
        <v>26</v>
      </c>
      <c r="F30" s="9">
        <v>98</v>
      </c>
      <c r="G30" s="27">
        <f t="shared" si="1"/>
        <v>2.7569721115537851</v>
      </c>
      <c r="H30" s="10">
        <v>1.28</v>
      </c>
      <c r="I30" s="10">
        <v>2.1800000000000002</v>
      </c>
      <c r="J30" s="27">
        <f t="shared" ref="J30:J39" si="31">I30+H30</f>
        <v>3.46</v>
      </c>
      <c r="K30" s="27">
        <f t="shared" ref="K30:K39" si="32">TRUNC(H30*F30,2)</f>
        <v>125.44</v>
      </c>
      <c r="L30" s="27">
        <f t="shared" ref="L30:L39" si="33">TRUNC(I30*F30,2)</f>
        <v>213.64</v>
      </c>
      <c r="M30" s="27">
        <f t="shared" ref="M30:M39" si="34">TRUNC(L30+K30,2)</f>
        <v>339.08</v>
      </c>
      <c r="N30" s="28">
        <f t="shared" si="6"/>
        <v>6.9543262706217395E-4</v>
      </c>
      <c r="Q30">
        <f t="shared" si="0"/>
        <v>270.18</v>
      </c>
    </row>
    <row r="31" spans="1:17" ht="39" customHeight="1" x14ac:dyDescent="0.2">
      <c r="A31" s="7" t="s">
        <v>77</v>
      </c>
      <c r="B31" s="9" t="s">
        <v>64</v>
      </c>
      <c r="C31" s="7" t="s">
        <v>24</v>
      </c>
      <c r="D31" s="7" t="s">
        <v>65</v>
      </c>
      <c r="E31" s="8" t="s">
        <v>26</v>
      </c>
      <c r="F31" s="9">
        <v>98</v>
      </c>
      <c r="G31" s="27">
        <f t="shared" si="1"/>
        <v>15.673306772908369</v>
      </c>
      <c r="H31" s="10">
        <v>8.39</v>
      </c>
      <c r="I31" s="10">
        <v>11.28</v>
      </c>
      <c r="J31" s="27">
        <f t="shared" si="31"/>
        <v>19.670000000000002</v>
      </c>
      <c r="K31" s="27">
        <f t="shared" si="32"/>
        <v>822.22</v>
      </c>
      <c r="L31" s="27">
        <f t="shared" si="33"/>
        <v>1105.44</v>
      </c>
      <c r="M31" s="27">
        <f t="shared" si="34"/>
        <v>1927.66</v>
      </c>
      <c r="N31" s="28">
        <f t="shared" si="6"/>
        <v>3.9535143856395845E-3</v>
      </c>
      <c r="Q31">
        <f t="shared" si="0"/>
        <v>1535.98</v>
      </c>
    </row>
    <row r="32" spans="1:17" ht="39" customHeight="1" x14ac:dyDescent="0.2">
      <c r="A32" s="7" t="s">
        <v>78</v>
      </c>
      <c r="B32" s="9" t="s">
        <v>79</v>
      </c>
      <c r="C32" s="7" t="s">
        <v>24</v>
      </c>
      <c r="D32" s="7" t="s">
        <v>80</v>
      </c>
      <c r="E32" s="8" t="s">
        <v>26</v>
      </c>
      <c r="F32" s="9">
        <v>79.08</v>
      </c>
      <c r="G32" s="27">
        <f t="shared" si="1"/>
        <v>19.832669322709165</v>
      </c>
      <c r="H32" s="10">
        <v>8.2899999999999991</v>
      </c>
      <c r="I32" s="10">
        <v>16.600000000000001</v>
      </c>
      <c r="J32" s="27">
        <f t="shared" si="31"/>
        <v>24.89</v>
      </c>
      <c r="K32" s="27">
        <f t="shared" si="32"/>
        <v>655.57</v>
      </c>
      <c r="L32" s="27">
        <f t="shared" si="33"/>
        <v>1312.72</v>
      </c>
      <c r="M32" s="27">
        <f t="shared" si="34"/>
        <v>1968.29</v>
      </c>
      <c r="N32" s="28">
        <f t="shared" si="6"/>
        <v>4.0368440648820532E-3</v>
      </c>
      <c r="Q32">
        <f t="shared" si="0"/>
        <v>1568.36</v>
      </c>
    </row>
    <row r="33" spans="1:17" ht="26.1" customHeight="1" x14ac:dyDescent="0.2">
      <c r="A33" s="7" t="s">
        <v>81</v>
      </c>
      <c r="B33" s="9" t="s">
        <v>82</v>
      </c>
      <c r="C33" s="7" t="s">
        <v>24</v>
      </c>
      <c r="D33" s="7" t="s">
        <v>83</v>
      </c>
      <c r="E33" s="8" t="s">
        <v>26</v>
      </c>
      <c r="F33" s="9">
        <v>31</v>
      </c>
      <c r="G33" s="27">
        <f t="shared" si="1"/>
        <v>8.8924302788844631</v>
      </c>
      <c r="H33" s="10">
        <v>6.77</v>
      </c>
      <c r="I33" s="10">
        <v>4.3899999999999997</v>
      </c>
      <c r="J33" s="27">
        <f t="shared" si="31"/>
        <v>11.16</v>
      </c>
      <c r="K33" s="27">
        <f t="shared" si="32"/>
        <v>209.87</v>
      </c>
      <c r="L33" s="27">
        <f t="shared" si="33"/>
        <v>136.09</v>
      </c>
      <c r="M33" s="27">
        <f t="shared" si="34"/>
        <v>345.96</v>
      </c>
      <c r="N33" s="28">
        <f t="shared" si="6"/>
        <v>7.0954309206803623E-4</v>
      </c>
      <c r="Q33">
        <f t="shared" si="0"/>
        <v>275.66000000000003</v>
      </c>
    </row>
    <row r="34" spans="1:17" ht="39" customHeight="1" x14ac:dyDescent="0.2">
      <c r="A34" s="7" t="s">
        <v>81</v>
      </c>
      <c r="B34" s="9" t="s">
        <v>23</v>
      </c>
      <c r="C34" s="7" t="s">
        <v>24</v>
      </c>
      <c r="D34" s="7" t="s">
        <v>25</v>
      </c>
      <c r="E34" s="8" t="s">
        <v>26</v>
      </c>
      <c r="F34" s="9">
        <v>67.7</v>
      </c>
      <c r="G34" s="27">
        <f t="shared" si="1"/>
        <v>3.0438247011952191</v>
      </c>
      <c r="H34" s="10">
        <v>2.84</v>
      </c>
      <c r="I34" s="10">
        <v>0.98</v>
      </c>
      <c r="J34" s="27">
        <f t="shared" si="31"/>
        <v>3.82</v>
      </c>
      <c r="K34" s="27">
        <f t="shared" si="32"/>
        <v>192.26</v>
      </c>
      <c r="L34" s="27">
        <f t="shared" si="33"/>
        <v>66.34</v>
      </c>
      <c r="M34" s="27">
        <f t="shared" si="34"/>
        <v>258.60000000000002</v>
      </c>
      <c r="N34" s="28">
        <f t="shared" si="6"/>
        <v>5.3037300152848361E-4</v>
      </c>
      <c r="Q34">
        <f t="shared" si="0"/>
        <v>206.06</v>
      </c>
    </row>
    <row r="35" spans="1:17" ht="26.1" customHeight="1" x14ac:dyDescent="0.2">
      <c r="A35" s="7" t="s">
        <v>84</v>
      </c>
      <c r="B35" s="9" t="s">
        <v>85</v>
      </c>
      <c r="C35" s="7" t="s">
        <v>24</v>
      </c>
      <c r="D35" s="7" t="s">
        <v>86</v>
      </c>
      <c r="E35" s="8" t="s">
        <v>26</v>
      </c>
      <c r="F35" s="9">
        <v>30</v>
      </c>
      <c r="G35" s="27">
        <f t="shared" si="1"/>
        <v>32.207171314741039</v>
      </c>
      <c r="H35" s="10">
        <v>13.76</v>
      </c>
      <c r="I35" s="10">
        <v>26.66</v>
      </c>
      <c r="J35" s="27">
        <f t="shared" si="31"/>
        <v>40.42</v>
      </c>
      <c r="K35" s="27">
        <f t="shared" si="32"/>
        <v>412.8</v>
      </c>
      <c r="L35" s="27">
        <f t="shared" si="33"/>
        <v>799.8</v>
      </c>
      <c r="M35" s="27">
        <f t="shared" si="34"/>
        <v>1212.5999999999999</v>
      </c>
      <c r="N35" s="28">
        <f t="shared" si="6"/>
        <v>2.4869694572832138E-3</v>
      </c>
      <c r="Q35">
        <f t="shared" si="0"/>
        <v>966.21</v>
      </c>
    </row>
    <row r="36" spans="1:17" ht="51.95" customHeight="1" x14ac:dyDescent="0.2">
      <c r="A36" s="7" t="s">
        <v>87</v>
      </c>
      <c r="B36" s="9" t="s">
        <v>88</v>
      </c>
      <c r="C36" s="7" t="s">
        <v>24</v>
      </c>
      <c r="D36" s="7" t="s">
        <v>89</v>
      </c>
      <c r="E36" s="8" t="s">
        <v>90</v>
      </c>
      <c r="F36" s="9">
        <v>30</v>
      </c>
      <c r="G36" s="27">
        <f t="shared" si="1"/>
        <v>13.513944223107572</v>
      </c>
      <c r="H36" s="10">
        <v>1.7</v>
      </c>
      <c r="I36" s="10">
        <v>15.26</v>
      </c>
      <c r="J36" s="27">
        <f t="shared" si="31"/>
        <v>16.96</v>
      </c>
      <c r="K36" s="27">
        <f t="shared" si="32"/>
        <v>51</v>
      </c>
      <c r="L36" s="27">
        <f t="shared" si="33"/>
        <v>457.8</v>
      </c>
      <c r="M36" s="27">
        <f t="shared" si="34"/>
        <v>508.8</v>
      </c>
      <c r="N36" s="28">
        <f t="shared" si="6"/>
        <v>1.0435181097358563E-3</v>
      </c>
      <c r="Q36">
        <f t="shared" si="0"/>
        <v>405.41</v>
      </c>
    </row>
    <row r="37" spans="1:17" ht="51.95" customHeight="1" x14ac:dyDescent="0.2">
      <c r="A37" s="7" t="s">
        <v>91</v>
      </c>
      <c r="B37" s="9" t="s">
        <v>92</v>
      </c>
      <c r="C37" s="7" t="s">
        <v>24</v>
      </c>
      <c r="D37" s="7" t="s">
        <v>93</v>
      </c>
      <c r="E37" s="8" t="s">
        <v>26</v>
      </c>
      <c r="F37" s="9">
        <v>31</v>
      </c>
      <c r="G37" s="27">
        <f t="shared" si="1"/>
        <v>10.94820717131474</v>
      </c>
      <c r="H37" s="10">
        <v>4.87</v>
      </c>
      <c r="I37" s="10">
        <v>8.8699999999999992</v>
      </c>
      <c r="J37" s="27">
        <f t="shared" si="31"/>
        <v>13.739999999999998</v>
      </c>
      <c r="K37" s="27">
        <f t="shared" si="32"/>
        <v>150.97</v>
      </c>
      <c r="L37" s="27">
        <f t="shared" si="33"/>
        <v>274.97000000000003</v>
      </c>
      <c r="M37" s="27">
        <f t="shared" si="34"/>
        <v>425.94</v>
      </c>
      <c r="N37" s="28">
        <f t="shared" si="6"/>
        <v>8.7357724776118435E-4</v>
      </c>
      <c r="Q37">
        <f t="shared" si="0"/>
        <v>339.39</v>
      </c>
    </row>
    <row r="38" spans="1:17" ht="26.1" customHeight="1" x14ac:dyDescent="0.2">
      <c r="A38" s="7" t="s">
        <v>94</v>
      </c>
      <c r="B38" s="9" t="s">
        <v>95</v>
      </c>
      <c r="C38" s="7" t="s">
        <v>24</v>
      </c>
      <c r="D38" s="7" t="s">
        <v>96</v>
      </c>
      <c r="E38" s="8" t="s">
        <v>26</v>
      </c>
      <c r="F38" s="9">
        <v>67.7</v>
      </c>
      <c r="G38" s="27">
        <f t="shared" si="1"/>
        <v>64.26294820717132</v>
      </c>
      <c r="H38" s="10">
        <v>3.81</v>
      </c>
      <c r="I38" s="10">
        <v>76.84</v>
      </c>
      <c r="J38" s="27">
        <f t="shared" si="31"/>
        <v>80.650000000000006</v>
      </c>
      <c r="K38" s="27">
        <f t="shared" si="32"/>
        <v>257.93</v>
      </c>
      <c r="L38" s="27">
        <f t="shared" si="33"/>
        <v>5202.0600000000004</v>
      </c>
      <c r="M38" s="27">
        <f t="shared" si="34"/>
        <v>5459.99</v>
      </c>
      <c r="N38" s="28">
        <f t="shared" si="6"/>
        <v>1.1198110149325232E-2</v>
      </c>
      <c r="Q38">
        <f t="shared" si="0"/>
        <v>4350.6000000000004</v>
      </c>
    </row>
    <row r="39" spans="1:17" ht="39" customHeight="1" x14ac:dyDescent="0.2">
      <c r="A39" s="7" t="s">
        <v>97</v>
      </c>
      <c r="B39" s="9" t="s">
        <v>40</v>
      </c>
      <c r="C39" s="7" t="s">
        <v>24</v>
      </c>
      <c r="D39" s="7" t="s">
        <v>41</v>
      </c>
      <c r="E39" s="8" t="s">
        <v>29</v>
      </c>
      <c r="F39" s="9">
        <v>8</v>
      </c>
      <c r="G39" s="27">
        <f t="shared" si="1"/>
        <v>65.944223107569726</v>
      </c>
      <c r="H39" s="10">
        <v>8.32</v>
      </c>
      <c r="I39" s="10">
        <v>74.44</v>
      </c>
      <c r="J39" s="27">
        <f t="shared" si="31"/>
        <v>82.759999999999991</v>
      </c>
      <c r="K39" s="27">
        <f t="shared" si="32"/>
        <v>66.56</v>
      </c>
      <c r="L39" s="27">
        <f t="shared" si="33"/>
        <v>595.52</v>
      </c>
      <c r="M39" s="27">
        <f t="shared" si="34"/>
        <v>662.08</v>
      </c>
      <c r="N39" s="28">
        <f t="shared" si="6"/>
        <v>1.3578861440525073E-3</v>
      </c>
      <c r="Q39">
        <f t="shared" si="0"/>
        <v>527.54999999999995</v>
      </c>
    </row>
    <row r="40" spans="1:17" ht="24" customHeight="1" x14ac:dyDescent="0.2">
      <c r="A40" s="3" t="s">
        <v>98</v>
      </c>
      <c r="B40" s="3"/>
      <c r="C40" s="3"/>
      <c r="D40" s="3" t="s">
        <v>99</v>
      </c>
      <c r="E40" s="3"/>
      <c r="F40" s="4"/>
      <c r="G40" s="3"/>
      <c r="H40" s="3"/>
      <c r="I40" s="3"/>
      <c r="J40" s="3"/>
      <c r="K40" s="3"/>
      <c r="L40" s="3"/>
      <c r="M40" s="5">
        <f>M41+M50+M59+M65+M71+M77+M83+M89+M95+M128+M149+M168+M172+M176+M189+M195+M202+M210+M221+M229+M237+M242+M247+M252+M257+M262+M265+M270+M275+M280+M285+M290+M295+M303</f>
        <v>311239.11</v>
      </c>
      <c r="N40" s="6">
        <f>M40/M$314</f>
        <v>0.63833264100446196</v>
      </c>
      <c r="Q40">
        <f t="shared" si="0"/>
        <v>0</v>
      </c>
    </row>
    <row r="41" spans="1:17" ht="24" customHeight="1" x14ac:dyDescent="0.2">
      <c r="A41" s="3" t="s">
        <v>100</v>
      </c>
      <c r="B41" s="3"/>
      <c r="C41" s="3"/>
      <c r="D41" s="3" t="s">
        <v>101</v>
      </c>
      <c r="E41" s="3"/>
      <c r="F41" s="4"/>
      <c r="G41" s="3"/>
      <c r="H41" s="3"/>
      <c r="I41" s="3"/>
      <c r="J41" s="3"/>
      <c r="K41" s="3"/>
      <c r="L41" s="3"/>
      <c r="M41" s="5">
        <f>SUM(M42:M49)</f>
        <v>7033.93</v>
      </c>
      <c r="N41" s="6">
        <f>M41/M$314</f>
        <v>1.4426166150971564E-2</v>
      </c>
      <c r="Q41">
        <f t="shared" si="0"/>
        <v>0</v>
      </c>
    </row>
    <row r="42" spans="1:17" ht="24" customHeight="1" x14ac:dyDescent="0.2">
      <c r="A42" s="7" t="s">
        <v>102</v>
      </c>
      <c r="B42" s="9" t="s">
        <v>56</v>
      </c>
      <c r="C42" s="7" t="s">
        <v>47</v>
      </c>
      <c r="D42" s="7" t="s">
        <v>502</v>
      </c>
      <c r="E42" s="8" t="s">
        <v>26</v>
      </c>
      <c r="F42" s="9">
        <v>73.52</v>
      </c>
      <c r="G42" s="27">
        <f t="shared" ref="G42:G105" si="35">(J42/(1+H$2))</f>
        <v>5.1235059760956183</v>
      </c>
      <c r="H42" s="10">
        <v>4.6900000000000004</v>
      </c>
      <c r="I42" s="10">
        <v>1.74</v>
      </c>
      <c r="J42" s="27">
        <f t="shared" ref="J42" si="36">I42+H42</f>
        <v>6.4300000000000006</v>
      </c>
      <c r="K42" s="27">
        <f t="shared" ref="K42" si="37">TRUNC(H42*F42,2)</f>
        <v>344.8</v>
      </c>
      <c r="L42" s="27">
        <f t="shared" ref="L42" si="38">TRUNC(I42*F42,2)</f>
        <v>127.92</v>
      </c>
      <c r="M42" s="27">
        <f t="shared" ref="M42" si="39">TRUNC(L42+K42,2)</f>
        <v>472.72</v>
      </c>
      <c r="N42" s="28">
        <f t="shared" ref="N42:N105" si="40">M42/M$314</f>
        <v>9.6952020604232315E-4</v>
      </c>
      <c r="Q42">
        <f t="shared" si="0"/>
        <v>376.68</v>
      </c>
    </row>
    <row r="43" spans="1:17" ht="26.1" customHeight="1" x14ac:dyDescent="0.2">
      <c r="A43" s="7" t="s">
        <v>103</v>
      </c>
      <c r="B43" s="9" t="s">
        <v>71</v>
      </c>
      <c r="C43" s="7" t="s">
        <v>24</v>
      </c>
      <c r="D43" s="7" t="s">
        <v>72</v>
      </c>
      <c r="E43" s="8" t="s">
        <v>26</v>
      </c>
      <c r="F43" s="9">
        <v>73.52</v>
      </c>
      <c r="G43" s="27">
        <f t="shared" si="35"/>
        <v>12.517928286852591</v>
      </c>
      <c r="H43" s="10">
        <v>4.66</v>
      </c>
      <c r="I43" s="10">
        <v>11.05</v>
      </c>
      <c r="J43" s="27">
        <f t="shared" ref="J43:J49" si="41">I43+H43</f>
        <v>15.71</v>
      </c>
      <c r="K43" s="27">
        <f t="shared" ref="K43:K49" si="42">TRUNC(H43*F43,2)</f>
        <v>342.6</v>
      </c>
      <c r="L43" s="27">
        <f t="shared" ref="L43:L49" si="43">TRUNC(I43*F43,2)</f>
        <v>812.39</v>
      </c>
      <c r="M43" s="27">
        <f t="shared" ref="M43:M49" si="44">TRUNC(L43+K43,2)</f>
        <v>1154.99</v>
      </c>
      <c r="N43" s="28">
        <f t="shared" si="40"/>
        <v>2.368814822255929E-3</v>
      </c>
      <c r="Q43">
        <f t="shared" si="0"/>
        <v>920.31</v>
      </c>
    </row>
    <row r="44" spans="1:17" ht="26.1" customHeight="1" x14ac:dyDescent="0.2">
      <c r="A44" s="7" t="s">
        <v>104</v>
      </c>
      <c r="B44" s="9" t="s">
        <v>105</v>
      </c>
      <c r="C44" s="7" t="s">
        <v>24</v>
      </c>
      <c r="D44" s="7" t="s">
        <v>106</v>
      </c>
      <c r="E44" s="8" t="s">
        <v>26</v>
      </c>
      <c r="F44" s="9">
        <v>46.36</v>
      </c>
      <c r="G44" s="27">
        <f t="shared" si="35"/>
        <v>14.517928286852589</v>
      </c>
      <c r="H44" s="10">
        <v>6.5</v>
      </c>
      <c r="I44" s="10">
        <v>11.72</v>
      </c>
      <c r="J44" s="27">
        <f t="shared" si="41"/>
        <v>18.22</v>
      </c>
      <c r="K44" s="27">
        <f t="shared" si="42"/>
        <v>301.33999999999997</v>
      </c>
      <c r="L44" s="27">
        <f t="shared" si="43"/>
        <v>543.33000000000004</v>
      </c>
      <c r="M44" s="27">
        <f t="shared" si="44"/>
        <v>844.67</v>
      </c>
      <c r="N44" s="28">
        <f t="shared" si="40"/>
        <v>1.7323672204217486E-3</v>
      </c>
      <c r="Q44">
        <f t="shared" si="0"/>
        <v>673.05</v>
      </c>
    </row>
    <row r="45" spans="1:17" ht="26.1" customHeight="1" x14ac:dyDescent="0.2">
      <c r="A45" s="7" t="s">
        <v>107</v>
      </c>
      <c r="B45" s="9" t="s">
        <v>108</v>
      </c>
      <c r="C45" s="7" t="s">
        <v>24</v>
      </c>
      <c r="D45" s="7" t="s">
        <v>109</v>
      </c>
      <c r="E45" s="8" t="s">
        <v>26</v>
      </c>
      <c r="F45" s="9">
        <v>2.1</v>
      </c>
      <c r="G45" s="27">
        <f t="shared" si="35"/>
        <v>8.1992031872509958</v>
      </c>
      <c r="H45" s="10">
        <v>7.64</v>
      </c>
      <c r="I45" s="10">
        <v>2.65</v>
      </c>
      <c r="J45" s="27">
        <f t="shared" si="41"/>
        <v>10.29</v>
      </c>
      <c r="K45" s="27">
        <f t="shared" si="42"/>
        <v>16.04</v>
      </c>
      <c r="L45" s="27">
        <f t="shared" si="43"/>
        <v>5.56</v>
      </c>
      <c r="M45" s="27">
        <f t="shared" si="44"/>
        <v>21.6</v>
      </c>
      <c r="N45" s="28">
        <f t="shared" si="40"/>
        <v>4.430029711142786E-5</v>
      </c>
      <c r="Q45">
        <f t="shared" si="0"/>
        <v>17.21</v>
      </c>
    </row>
    <row r="46" spans="1:17" ht="65.099999999999994" customHeight="1" x14ac:dyDescent="0.2">
      <c r="A46" s="7" t="s">
        <v>110</v>
      </c>
      <c r="B46" s="9" t="s">
        <v>111</v>
      </c>
      <c r="C46" s="7" t="s">
        <v>24</v>
      </c>
      <c r="D46" s="7" t="s">
        <v>555</v>
      </c>
      <c r="E46" s="8" t="s">
        <v>49</v>
      </c>
      <c r="F46" s="9">
        <v>1</v>
      </c>
      <c r="G46" s="27">
        <f t="shared" si="35"/>
        <v>1268.0956175298807</v>
      </c>
      <c r="H46" s="10">
        <v>20.68</v>
      </c>
      <c r="I46" s="10">
        <v>1570.78</v>
      </c>
      <c r="J46" s="27">
        <f t="shared" si="41"/>
        <v>1591.46</v>
      </c>
      <c r="K46" s="27">
        <f t="shared" si="42"/>
        <v>20.68</v>
      </c>
      <c r="L46" s="27">
        <f t="shared" si="43"/>
        <v>1570.78</v>
      </c>
      <c r="M46" s="27">
        <f t="shared" si="44"/>
        <v>1591.46</v>
      </c>
      <c r="N46" s="28">
        <f t="shared" si="40"/>
        <v>3.2639884648589346E-3</v>
      </c>
      <c r="Q46">
        <f t="shared" si="0"/>
        <v>1268.0899999999999</v>
      </c>
    </row>
    <row r="47" spans="1:17" ht="26.1" customHeight="1" x14ac:dyDescent="0.2">
      <c r="A47" s="7" t="s">
        <v>112</v>
      </c>
      <c r="B47" s="9" t="s">
        <v>113</v>
      </c>
      <c r="C47" s="7" t="s">
        <v>47</v>
      </c>
      <c r="D47" s="7" t="s">
        <v>503</v>
      </c>
      <c r="E47" s="8" t="s">
        <v>26</v>
      </c>
      <c r="F47" s="9">
        <v>46.36</v>
      </c>
      <c r="G47" s="27">
        <f t="shared" si="35"/>
        <v>12.462151394422312</v>
      </c>
      <c r="H47" s="10">
        <v>9.92</v>
      </c>
      <c r="I47" s="10">
        <v>5.72</v>
      </c>
      <c r="J47" s="27">
        <f t="shared" si="41"/>
        <v>15.64</v>
      </c>
      <c r="K47" s="27">
        <f t="shared" si="42"/>
        <v>459.89</v>
      </c>
      <c r="L47" s="27">
        <f t="shared" si="43"/>
        <v>265.17</v>
      </c>
      <c r="M47" s="27">
        <f t="shared" si="44"/>
        <v>725.06</v>
      </c>
      <c r="N47" s="28">
        <f t="shared" si="40"/>
        <v>1.4870543251672167E-3</v>
      </c>
      <c r="Q47">
        <f t="shared" si="0"/>
        <v>577.74</v>
      </c>
    </row>
    <row r="48" spans="1:17" ht="39" customHeight="1" x14ac:dyDescent="0.2">
      <c r="A48" s="7" t="s">
        <v>114</v>
      </c>
      <c r="B48" s="9" t="s">
        <v>115</v>
      </c>
      <c r="C48" s="7" t="s">
        <v>24</v>
      </c>
      <c r="D48" s="7" t="s">
        <v>504</v>
      </c>
      <c r="E48" s="8" t="s">
        <v>26</v>
      </c>
      <c r="F48" s="9">
        <v>46.36</v>
      </c>
      <c r="G48" s="27">
        <f t="shared" si="35"/>
        <v>14.964143426294823</v>
      </c>
      <c r="H48" s="10">
        <v>8.6300000000000008</v>
      </c>
      <c r="I48" s="10">
        <v>10.15</v>
      </c>
      <c r="J48" s="27">
        <f t="shared" si="41"/>
        <v>18.78</v>
      </c>
      <c r="K48" s="27">
        <f t="shared" si="42"/>
        <v>400.08</v>
      </c>
      <c r="L48" s="27">
        <f t="shared" si="43"/>
        <v>470.55</v>
      </c>
      <c r="M48" s="27">
        <f t="shared" si="44"/>
        <v>870.63</v>
      </c>
      <c r="N48" s="28">
        <f t="shared" si="40"/>
        <v>1.7856096145427054E-3</v>
      </c>
      <c r="Q48">
        <f t="shared" si="0"/>
        <v>693.73</v>
      </c>
    </row>
    <row r="49" spans="1:17" ht="26.1" customHeight="1" x14ac:dyDescent="0.2">
      <c r="A49" s="7" t="s">
        <v>114</v>
      </c>
      <c r="B49" s="9" t="s">
        <v>117</v>
      </c>
      <c r="C49" s="7" t="s">
        <v>24</v>
      </c>
      <c r="D49" s="7" t="s">
        <v>118</v>
      </c>
      <c r="E49" s="8" t="s">
        <v>26</v>
      </c>
      <c r="F49" s="9">
        <v>5</v>
      </c>
      <c r="G49" s="27">
        <f t="shared" si="35"/>
        <v>215.58565737051794</v>
      </c>
      <c r="H49" s="10">
        <v>17.32</v>
      </c>
      <c r="I49" s="10">
        <v>253.24</v>
      </c>
      <c r="J49" s="27">
        <f t="shared" si="41"/>
        <v>270.56</v>
      </c>
      <c r="K49" s="27">
        <f t="shared" si="42"/>
        <v>86.6</v>
      </c>
      <c r="L49" s="27">
        <f t="shared" si="43"/>
        <v>1266.2</v>
      </c>
      <c r="M49" s="27">
        <f t="shared" si="44"/>
        <v>1352.8</v>
      </c>
      <c r="N49" s="28">
        <f t="shared" si="40"/>
        <v>2.7745112005712782E-3</v>
      </c>
      <c r="Q49">
        <f t="shared" si="0"/>
        <v>1077.92</v>
      </c>
    </row>
    <row r="50" spans="1:17" ht="24" customHeight="1" x14ac:dyDescent="0.2">
      <c r="A50" s="3" t="s">
        <v>119</v>
      </c>
      <c r="B50" s="3"/>
      <c r="C50" s="3"/>
      <c r="D50" s="3" t="s">
        <v>120</v>
      </c>
      <c r="E50" s="3"/>
      <c r="F50" s="4"/>
      <c r="G50" s="3"/>
      <c r="H50" s="3"/>
      <c r="I50" s="3"/>
      <c r="J50" s="3"/>
      <c r="K50" s="3"/>
      <c r="L50" s="3"/>
      <c r="M50" s="5">
        <f>SUM(M51:M58)</f>
        <v>6913.57</v>
      </c>
      <c r="N50" s="6">
        <f>M50/M$314</f>
        <v>1.4179315050956218E-2</v>
      </c>
      <c r="Q50">
        <f t="shared" si="0"/>
        <v>0</v>
      </c>
    </row>
    <row r="51" spans="1:17" ht="24" customHeight="1" x14ac:dyDescent="0.2">
      <c r="A51" s="7" t="s">
        <v>121</v>
      </c>
      <c r="B51" s="9" t="s">
        <v>56</v>
      </c>
      <c r="C51" s="7" t="s">
        <v>47</v>
      </c>
      <c r="D51" s="7" t="s">
        <v>502</v>
      </c>
      <c r="E51" s="8" t="s">
        <v>26</v>
      </c>
      <c r="F51" s="9">
        <v>73.459999999999994</v>
      </c>
      <c r="G51" s="27">
        <f t="shared" si="35"/>
        <v>5.1235059760956183</v>
      </c>
      <c r="H51" s="10">
        <v>4.6900000000000004</v>
      </c>
      <c r="I51" s="10">
        <v>1.74</v>
      </c>
      <c r="J51" s="27">
        <f t="shared" ref="J51" si="45">I51+H51</f>
        <v>6.4300000000000006</v>
      </c>
      <c r="K51" s="27">
        <f t="shared" ref="K51" si="46">TRUNC(H51*F51,2)</f>
        <v>344.52</v>
      </c>
      <c r="L51" s="27">
        <f t="shared" ref="L51" si="47">TRUNC(I51*F51,2)</f>
        <v>127.82</v>
      </c>
      <c r="M51" s="27">
        <f t="shared" ref="M51" si="48">TRUNC(L51+K51,2)</f>
        <v>472.34</v>
      </c>
      <c r="N51" s="28">
        <f t="shared" si="40"/>
        <v>9.6874084896351087E-4</v>
      </c>
      <c r="Q51">
        <f t="shared" si="0"/>
        <v>376.37</v>
      </c>
    </row>
    <row r="52" spans="1:17" ht="26.1" customHeight="1" x14ac:dyDescent="0.2">
      <c r="A52" s="7" t="s">
        <v>122</v>
      </c>
      <c r="B52" s="9" t="s">
        <v>71</v>
      </c>
      <c r="C52" s="7" t="s">
        <v>24</v>
      </c>
      <c r="D52" s="7" t="s">
        <v>72</v>
      </c>
      <c r="E52" s="8" t="s">
        <v>26</v>
      </c>
      <c r="F52" s="9">
        <v>73.459999999999994</v>
      </c>
      <c r="G52" s="27">
        <f t="shared" si="35"/>
        <v>12.517928286852591</v>
      </c>
      <c r="H52" s="10">
        <v>4.66</v>
      </c>
      <c r="I52" s="10">
        <v>11.05</v>
      </c>
      <c r="J52" s="27">
        <f t="shared" ref="J52:J58" si="49">I52+H52</f>
        <v>15.71</v>
      </c>
      <c r="K52" s="27">
        <f t="shared" ref="K52:K58" si="50">TRUNC(H52*F52,2)</f>
        <v>342.32</v>
      </c>
      <c r="L52" s="27">
        <f t="shared" ref="L52:L58" si="51">TRUNC(I52*F52,2)</f>
        <v>811.73</v>
      </c>
      <c r="M52" s="27">
        <f t="shared" ref="M52:M58" si="52">TRUNC(L52+K52,2)</f>
        <v>1154.05</v>
      </c>
      <c r="N52" s="28">
        <f t="shared" si="40"/>
        <v>2.3668869389557091E-3</v>
      </c>
      <c r="Q52">
        <f t="shared" si="0"/>
        <v>919.56</v>
      </c>
    </row>
    <row r="53" spans="1:17" ht="26.1" customHeight="1" x14ac:dyDescent="0.2">
      <c r="A53" s="7" t="s">
        <v>123</v>
      </c>
      <c r="B53" s="9" t="s">
        <v>105</v>
      </c>
      <c r="C53" s="7" t="s">
        <v>24</v>
      </c>
      <c r="D53" s="7" t="s">
        <v>106</v>
      </c>
      <c r="E53" s="8" t="s">
        <v>26</v>
      </c>
      <c r="F53" s="9">
        <v>46.78</v>
      </c>
      <c r="G53" s="27">
        <f t="shared" si="35"/>
        <v>14.517928286852589</v>
      </c>
      <c r="H53" s="10">
        <v>6.5</v>
      </c>
      <c r="I53" s="10">
        <v>11.72</v>
      </c>
      <c r="J53" s="27">
        <f t="shared" si="49"/>
        <v>18.22</v>
      </c>
      <c r="K53" s="27">
        <f t="shared" si="50"/>
        <v>304.07</v>
      </c>
      <c r="L53" s="27">
        <f t="shared" si="51"/>
        <v>548.26</v>
      </c>
      <c r="M53" s="27">
        <f t="shared" si="52"/>
        <v>852.33</v>
      </c>
      <c r="N53" s="28">
        <f t="shared" si="40"/>
        <v>1.748077418378857E-3</v>
      </c>
      <c r="Q53">
        <f t="shared" si="0"/>
        <v>679.14</v>
      </c>
    </row>
    <row r="54" spans="1:17" ht="26.1" customHeight="1" x14ac:dyDescent="0.2">
      <c r="A54" s="7" t="s">
        <v>124</v>
      </c>
      <c r="B54" s="9" t="s">
        <v>108</v>
      </c>
      <c r="C54" s="7" t="s">
        <v>24</v>
      </c>
      <c r="D54" s="7" t="s">
        <v>109</v>
      </c>
      <c r="E54" s="8" t="s">
        <v>26</v>
      </c>
      <c r="F54" s="9">
        <v>2.1</v>
      </c>
      <c r="G54" s="27">
        <f t="shared" si="35"/>
        <v>8.1992031872509958</v>
      </c>
      <c r="H54" s="10">
        <v>7.64</v>
      </c>
      <c r="I54" s="10">
        <v>2.65</v>
      </c>
      <c r="J54" s="27">
        <f t="shared" si="49"/>
        <v>10.29</v>
      </c>
      <c r="K54" s="27">
        <f t="shared" si="50"/>
        <v>16.04</v>
      </c>
      <c r="L54" s="27">
        <f t="shared" si="51"/>
        <v>5.56</v>
      </c>
      <c r="M54" s="27">
        <f t="shared" si="52"/>
        <v>21.6</v>
      </c>
      <c r="N54" s="28">
        <f t="shared" si="40"/>
        <v>4.430029711142786E-5</v>
      </c>
      <c r="Q54">
        <f t="shared" si="0"/>
        <v>17.21</v>
      </c>
    </row>
    <row r="55" spans="1:17" ht="65.099999999999994" customHeight="1" x14ac:dyDescent="0.2">
      <c r="A55" s="7" t="s">
        <v>125</v>
      </c>
      <c r="B55" s="9" t="s">
        <v>126</v>
      </c>
      <c r="C55" s="7" t="s">
        <v>24</v>
      </c>
      <c r="D55" s="7" t="s">
        <v>555</v>
      </c>
      <c r="E55" s="8" t="s">
        <v>49</v>
      </c>
      <c r="F55" s="9">
        <v>1</v>
      </c>
      <c r="G55" s="27">
        <f t="shared" si="35"/>
        <v>1155.3545816733067</v>
      </c>
      <c r="H55" s="10">
        <v>16.86</v>
      </c>
      <c r="I55" s="10">
        <v>1433.11</v>
      </c>
      <c r="J55" s="27">
        <f t="shared" si="49"/>
        <v>1449.9699999999998</v>
      </c>
      <c r="K55" s="27">
        <f t="shared" si="50"/>
        <v>16.86</v>
      </c>
      <c r="L55" s="27">
        <f t="shared" si="51"/>
        <v>1433.11</v>
      </c>
      <c r="M55" s="27">
        <f t="shared" si="52"/>
        <v>1449.97</v>
      </c>
      <c r="N55" s="28">
        <f t="shared" si="40"/>
        <v>2.9738010093822713E-3</v>
      </c>
      <c r="Q55">
        <f t="shared" si="0"/>
        <v>1155.3499999999999</v>
      </c>
    </row>
    <row r="56" spans="1:17" ht="26.1" customHeight="1" x14ac:dyDescent="0.2">
      <c r="A56" s="7" t="s">
        <v>127</v>
      </c>
      <c r="B56" s="9" t="s">
        <v>117</v>
      </c>
      <c r="C56" s="7" t="s">
        <v>24</v>
      </c>
      <c r="D56" s="7" t="s">
        <v>118</v>
      </c>
      <c r="E56" s="8" t="s">
        <v>26</v>
      </c>
      <c r="F56" s="9">
        <v>5</v>
      </c>
      <c r="G56" s="27">
        <f t="shared" si="35"/>
        <v>215.58565737051794</v>
      </c>
      <c r="H56" s="10">
        <v>17.32</v>
      </c>
      <c r="I56" s="10">
        <v>253.24</v>
      </c>
      <c r="J56" s="27">
        <f t="shared" si="49"/>
        <v>270.56</v>
      </c>
      <c r="K56" s="27">
        <f t="shared" si="50"/>
        <v>86.6</v>
      </c>
      <c r="L56" s="27">
        <f t="shared" si="51"/>
        <v>1266.2</v>
      </c>
      <c r="M56" s="27">
        <f t="shared" si="52"/>
        <v>1352.8</v>
      </c>
      <c r="N56" s="28">
        <f t="shared" si="40"/>
        <v>2.7745112005712782E-3</v>
      </c>
      <c r="Q56">
        <f t="shared" si="0"/>
        <v>1077.92</v>
      </c>
    </row>
    <row r="57" spans="1:17" ht="26.1" customHeight="1" x14ac:dyDescent="0.2">
      <c r="A57" s="7" t="s">
        <v>128</v>
      </c>
      <c r="B57" s="9" t="s">
        <v>113</v>
      </c>
      <c r="C57" s="7" t="s">
        <v>47</v>
      </c>
      <c r="D57" s="7" t="s">
        <v>503</v>
      </c>
      <c r="E57" s="8" t="s">
        <v>26</v>
      </c>
      <c r="F57" s="9">
        <v>46.79</v>
      </c>
      <c r="G57" s="27">
        <f t="shared" si="35"/>
        <v>12.462151394422312</v>
      </c>
      <c r="H57" s="10">
        <v>9.92</v>
      </c>
      <c r="I57" s="10">
        <v>5.72</v>
      </c>
      <c r="J57" s="27">
        <f t="shared" si="49"/>
        <v>15.64</v>
      </c>
      <c r="K57" s="27">
        <f t="shared" si="50"/>
        <v>464.15</v>
      </c>
      <c r="L57" s="27">
        <f t="shared" si="51"/>
        <v>267.63</v>
      </c>
      <c r="M57" s="27">
        <f t="shared" si="52"/>
        <v>731.78</v>
      </c>
      <c r="N57" s="28">
        <f t="shared" si="40"/>
        <v>1.5008366398241056E-3</v>
      </c>
      <c r="Q57">
        <f t="shared" si="0"/>
        <v>583.1</v>
      </c>
    </row>
    <row r="58" spans="1:17" ht="39" customHeight="1" x14ac:dyDescent="0.2">
      <c r="A58" s="7" t="s">
        <v>129</v>
      </c>
      <c r="B58" s="9" t="s">
        <v>115</v>
      </c>
      <c r="C58" s="7" t="s">
        <v>24</v>
      </c>
      <c r="D58" s="7" t="s">
        <v>504</v>
      </c>
      <c r="E58" s="8" t="s">
        <v>26</v>
      </c>
      <c r="F58" s="9">
        <v>46.79</v>
      </c>
      <c r="G58" s="27">
        <f t="shared" si="35"/>
        <v>14.964143426294823</v>
      </c>
      <c r="H58" s="10">
        <v>8.6300000000000008</v>
      </c>
      <c r="I58" s="10">
        <v>10.15</v>
      </c>
      <c r="J58" s="27">
        <f t="shared" si="49"/>
        <v>18.78</v>
      </c>
      <c r="K58" s="27">
        <f t="shared" si="50"/>
        <v>403.79</v>
      </c>
      <c r="L58" s="27">
        <f t="shared" si="51"/>
        <v>474.91</v>
      </c>
      <c r="M58" s="27">
        <f t="shared" si="52"/>
        <v>878.7</v>
      </c>
      <c r="N58" s="28">
        <f t="shared" si="40"/>
        <v>1.8021606977690584E-3</v>
      </c>
      <c r="Q58">
        <f t="shared" si="0"/>
        <v>700.17</v>
      </c>
    </row>
    <row r="59" spans="1:17" ht="24" customHeight="1" x14ac:dyDescent="0.2">
      <c r="A59" s="3" t="s">
        <v>130</v>
      </c>
      <c r="B59" s="3"/>
      <c r="C59" s="3"/>
      <c r="D59" s="3" t="s">
        <v>131</v>
      </c>
      <c r="E59" s="3"/>
      <c r="F59" s="4"/>
      <c r="G59" s="3"/>
      <c r="H59" s="3"/>
      <c r="I59" s="3"/>
      <c r="J59" s="3"/>
      <c r="K59" s="3"/>
      <c r="L59" s="3"/>
      <c r="M59" s="5">
        <f>SUM(M60:M64)</f>
        <v>3853.09</v>
      </c>
      <c r="N59" s="6">
        <f>M59/M$314</f>
        <v>7.9024551757903502E-3</v>
      </c>
      <c r="Q59">
        <f t="shared" si="0"/>
        <v>0</v>
      </c>
    </row>
    <row r="60" spans="1:17" ht="24" customHeight="1" x14ac:dyDescent="0.2">
      <c r="A60" s="7" t="s">
        <v>132</v>
      </c>
      <c r="B60" s="9" t="s">
        <v>56</v>
      </c>
      <c r="C60" s="7" t="s">
        <v>47</v>
      </c>
      <c r="D60" s="7" t="s">
        <v>502</v>
      </c>
      <c r="E60" s="8" t="s">
        <v>26</v>
      </c>
      <c r="F60" s="9">
        <v>71.72</v>
      </c>
      <c r="G60" s="27">
        <f t="shared" si="35"/>
        <v>5.1235059760956183</v>
      </c>
      <c r="H60" s="10">
        <v>4.6900000000000004</v>
      </c>
      <c r="I60" s="10">
        <v>1.74</v>
      </c>
      <c r="J60" s="27">
        <f t="shared" ref="J60" si="53">I60+H60</f>
        <v>6.4300000000000006</v>
      </c>
      <c r="K60" s="27">
        <f t="shared" ref="K60" si="54">TRUNC(H60*F60,2)</f>
        <v>336.36</v>
      </c>
      <c r="L60" s="27">
        <f t="shared" ref="L60" si="55">TRUNC(I60*F60,2)</f>
        <v>124.79</v>
      </c>
      <c r="M60" s="27">
        <f t="shared" ref="M60" si="56">TRUNC(L60+K60,2)</f>
        <v>461.15</v>
      </c>
      <c r="N60" s="28">
        <f t="shared" si="40"/>
        <v>9.4579083393217392E-4</v>
      </c>
      <c r="Q60">
        <f t="shared" si="0"/>
        <v>367.45</v>
      </c>
    </row>
    <row r="61" spans="1:17" ht="26.1" customHeight="1" x14ac:dyDescent="0.2">
      <c r="A61" s="7" t="s">
        <v>133</v>
      </c>
      <c r="B61" s="9" t="s">
        <v>71</v>
      </c>
      <c r="C61" s="7" t="s">
        <v>24</v>
      </c>
      <c r="D61" s="7" t="s">
        <v>72</v>
      </c>
      <c r="E61" s="8" t="s">
        <v>26</v>
      </c>
      <c r="F61" s="9">
        <v>71.72</v>
      </c>
      <c r="G61" s="27">
        <f t="shared" si="35"/>
        <v>12.517928286852591</v>
      </c>
      <c r="H61" s="10">
        <v>4.66</v>
      </c>
      <c r="I61" s="10">
        <v>11.05</v>
      </c>
      <c r="J61" s="27">
        <f t="shared" ref="J61:J64" si="57">I61+H61</f>
        <v>15.71</v>
      </c>
      <c r="K61" s="27">
        <f t="shared" ref="K61:K64" si="58">TRUNC(H61*F61,2)</f>
        <v>334.21</v>
      </c>
      <c r="L61" s="27">
        <f t="shared" ref="L61:L64" si="59">TRUNC(I61*F61,2)</f>
        <v>792.5</v>
      </c>
      <c r="M61" s="27">
        <f t="shared" ref="M61:M64" si="60">TRUNC(L61+K61,2)</f>
        <v>1126.71</v>
      </c>
      <c r="N61" s="28">
        <f t="shared" si="40"/>
        <v>2.3108142480748558E-3</v>
      </c>
      <c r="Q61">
        <f t="shared" si="0"/>
        <v>897.78</v>
      </c>
    </row>
    <row r="62" spans="1:17" ht="26.1" customHeight="1" x14ac:dyDescent="0.2">
      <c r="A62" s="7" t="s">
        <v>134</v>
      </c>
      <c r="B62" s="9" t="s">
        <v>105</v>
      </c>
      <c r="C62" s="7" t="s">
        <v>24</v>
      </c>
      <c r="D62" s="7" t="s">
        <v>106</v>
      </c>
      <c r="E62" s="8" t="s">
        <v>26</v>
      </c>
      <c r="F62" s="9">
        <v>43.56</v>
      </c>
      <c r="G62" s="27">
        <f t="shared" si="35"/>
        <v>14.517928286852589</v>
      </c>
      <c r="H62" s="10">
        <v>6.5</v>
      </c>
      <c r="I62" s="10">
        <v>11.72</v>
      </c>
      <c r="J62" s="27">
        <f t="shared" si="57"/>
        <v>18.22</v>
      </c>
      <c r="K62" s="27">
        <f t="shared" si="58"/>
        <v>283.14</v>
      </c>
      <c r="L62" s="27">
        <f t="shared" si="59"/>
        <v>510.52</v>
      </c>
      <c r="M62" s="27">
        <f t="shared" si="60"/>
        <v>793.66</v>
      </c>
      <c r="N62" s="28">
        <f t="shared" si="40"/>
        <v>1.627748787289622E-3</v>
      </c>
      <c r="Q62">
        <f t="shared" si="0"/>
        <v>632.4</v>
      </c>
    </row>
    <row r="63" spans="1:17" ht="26.1" customHeight="1" x14ac:dyDescent="0.2">
      <c r="A63" s="7" t="s">
        <v>135</v>
      </c>
      <c r="B63" s="9" t="s">
        <v>108</v>
      </c>
      <c r="C63" s="7" t="s">
        <v>24</v>
      </c>
      <c r="D63" s="7" t="s">
        <v>109</v>
      </c>
      <c r="E63" s="8" t="s">
        <v>26</v>
      </c>
      <c r="F63" s="9">
        <v>2.1</v>
      </c>
      <c r="G63" s="27">
        <f t="shared" si="35"/>
        <v>8.1992031872509958</v>
      </c>
      <c r="H63" s="10">
        <v>7.64</v>
      </c>
      <c r="I63" s="10">
        <v>2.65</v>
      </c>
      <c r="J63" s="27">
        <f t="shared" si="57"/>
        <v>10.29</v>
      </c>
      <c r="K63" s="27">
        <f t="shared" si="58"/>
        <v>16.04</v>
      </c>
      <c r="L63" s="27">
        <f t="shared" si="59"/>
        <v>5.56</v>
      </c>
      <c r="M63" s="27">
        <f t="shared" si="60"/>
        <v>21.6</v>
      </c>
      <c r="N63" s="28">
        <f t="shared" si="40"/>
        <v>4.430029711142786E-5</v>
      </c>
      <c r="Q63">
        <f t="shared" si="0"/>
        <v>17.21</v>
      </c>
    </row>
    <row r="64" spans="1:17" ht="65.099999999999994" customHeight="1" x14ac:dyDescent="0.2">
      <c r="A64" s="7" t="s">
        <v>136</v>
      </c>
      <c r="B64" s="9" t="s">
        <v>126</v>
      </c>
      <c r="C64" s="7" t="s">
        <v>24</v>
      </c>
      <c r="D64" s="7" t="s">
        <v>555</v>
      </c>
      <c r="E64" s="8" t="s">
        <v>49</v>
      </c>
      <c r="F64" s="9">
        <v>1</v>
      </c>
      <c r="G64" s="27">
        <f t="shared" si="35"/>
        <v>1155.3545816733067</v>
      </c>
      <c r="H64" s="10">
        <v>16.86</v>
      </c>
      <c r="I64" s="10">
        <v>1433.11</v>
      </c>
      <c r="J64" s="27">
        <f t="shared" si="57"/>
        <v>1449.9699999999998</v>
      </c>
      <c r="K64" s="27">
        <f t="shared" si="58"/>
        <v>16.86</v>
      </c>
      <c r="L64" s="27">
        <f t="shared" si="59"/>
        <v>1433.11</v>
      </c>
      <c r="M64" s="27">
        <f t="shared" si="60"/>
        <v>1449.97</v>
      </c>
      <c r="N64" s="28">
        <f t="shared" si="40"/>
        <v>2.9738010093822713E-3</v>
      </c>
      <c r="Q64">
        <f t="shared" si="0"/>
        <v>1155.3499999999999</v>
      </c>
    </row>
    <row r="65" spans="1:17" ht="24" customHeight="1" x14ac:dyDescent="0.2">
      <c r="A65" s="3" t="s">
        <v>137</v>
      </c>
      <c r="B65" s="3"/>
      <c r="C65" s="3"/>
      <c r="D65" s="3" t="s">
        <v>138</v>
      </c>
      <c r="E65" s="3"/>
      <c r="F65" s="4"/>
      <c r="G65" s="3"/>
      <c r="H65" s="3"/>
      <c r="I65" s="3"/>
      <c r="J65" s="3"/>
      <c r="K65" s="3"/>
      <c r="L65" s="3"/>
      <c r="M65" s="5">
        <f>SUM(M66:M70)</f>
        <v>3853.09</v>
      </c>
      <c r="N65" s="6">
        <f>M65/M$314</f>
        <v>7.9024551757903502E-3</v>
      </c>
      <c r="Q65">
        <f t="shared" si="0"/>
        <v>0</v>
      </c>
    </row>
    <row r="66" spans="1:17" ht="24" customHeight="1" x14ac:dyDescent="0.2">
      <c r="A66" s="7" t="s">
        <v>139</v>
      </c>
      <c r="B66" s="9" t="s">
        <v>56</v>
      </c>
      <c r="C66" s="7" t="s">
        <v>47</v>
      </c>
      <c r="D66" s="7" t="s">
        <v>502</v>
      </c>
      <c r="E66" s="8" t="s">
        <v>26</v>
      </c>
      <c r="F66" s="9">
        <v>71.72</v>
      </c>
      <c r="G66" s="27">
        <f t="shared" si="35"/>
        <v>5.1235059760956183</v>
      </c>
      <c r="H66" s="10">
        <v>4.6900000000000004</v>
      </c>
      <c r="I66" s="10">
        <v>1.74</v>
      </c>
      <c r="J66" s="27">
        <f t="shared" ref="J66" si="61">I66+H66</f>
        <v>6.4300000000000006</v>
      </c>
      <c r="K66" s="27">
        <f t="shared" ref="K66" si="62">TRUNC(H66*F66,2)</f>
        <v>336.36</v>
      </c>
      <c r="L66" s="27">
        <f t="shared" ref="L66" si="63">TRUNC(I66*F66,2)</f>
        <v>124.79</v>
      </c>
      <c r="M66" s="27">
        <f t="shared" ref="M66" si="64">TRUNC(L66+K66,2)</f>
        <v>461.15</v>
      </c>
      <c r="N66" s="28">
        <f t="shared" si="40"/>
        <v>9.4579083393217392E-4</v>
      </c>
      <c r="Q66">
        <f t="shared" si="0"/>
        <v>367.45</v>
      </c>
    </row>
    <row r="67" spans="1:17" ht="26.1" customHeight="1" x14ac:dyDescent="0.2">
      <c r="A67" s="7" t="s">
        <v>140</v>
      </c>
      <c r="B67" s="9" t="s">
        <v>71</v>
      </c>
      <c r="C67" s="7" t="s">
        <v>24</v>
      </c>
      <c r="D67" s="7" t="s">
        <v>72</v>
      </c>
      <c r="E67" s="8" t="s">
        <v>26</v>
      </c>
      <c r="F67" s="9">
        <v>71.72</v>
      </c>
      <c r="G67" s="27">
        <f t="shared" si="35"/>
        <v>12.517928286852591</v>
      </c>
      <c r="H67" s="10">
        <v>4.66</v>
      </c>
      <c r="I67" s="10">
        <v>11.05</v>
      </c>
      <c r="J67" s="27">
        <f t="shared" ref="J67:J70" si="65">I67+H67</f>
        <v>15.71</v>
      </c>
      <c r="K67" s="27">
        <f t="shared" ref="K67:K70" si="66">TRUNC(H67*F67,2)</f>
        <v>334.21</v>
      </c>
      <c r="L67" s="27">
        <f t="shared" ref="L67:L70" si="67">TRUNC(I67*F67,2)</f>
        <v>792.5</v>
      </c>
      <c r="M67" s="27">
        <f t="shared" ref="M67:M70" si="68">TRUNC(L67+K67,2)</f>
        <v>1126.71</v>
      </c>
      <c r="N67" s="28">
        <f t="shared" si="40"/>
        <v>2.3108142480748558E-3</v>
      </c>
      <c r="Q67">
        <f t="shared" si="0"/>
        <v>897.78</v>
      </c>
    </row>
    <row r="68" spans="1:17" ht="26.1" customHeight="1" x14ac:dyDescent="0.2">
      <c r="A68" s="7" t="s">
        <v>141</v>
      </c>
      <c r="B68" s="9" t="s">
        <v>105</v>
      </c>
      <c r="C68" s="7" t="s">
        <v>24</v>
      </c>
      <c r="D68" s="7" t="s">
        <v>106</v>
      </c>
      <c r="E68" s="8" t="s">
        <v>26</v>
      </c>
      <c r="F68" s="9">
        <v>43.56</v>
      </c>
      <c r="G68" s="27">
        <f t="shared" si="35"/>
        <v>14.517928286852589</v>
      </c>
      <c r="H68" s="10">
        <v>6.5</v>
      </c>
      <c r="I68" s="10">
        <v>11.72</v>
      </c>
      <c r="J68" s="27">
        <f t="shared" si="65"/>
        <v>18.22</v>
      </c>
      <c r="K68" s="27">
        <f t="shared" si="66"/>
        <v>283.14</v>
      </c>
      <c r="L68" s="27">
        <f t="shared" si="67"/>
        <v>510.52</v>
      </c>
      <c r="M68" s="27">
        <f t="shared" si="68"/>
        <v>793.66</v>
      </c>
      <c r="N68" s="28">
        <f t="shared" si="40"/>
        <v>1.627748787289622E-3</v>
      </c>
      <c r="Q68">
        <f t="shared" si="0"/>
        <v>632.4</v>
      </c>
    </row>
    <row r="69" spans="1:17" ht="26.1" customHeight="1" x14ac:dyDescent="0.2">
      <c r="A69" s="7" t="s">
        <v>142</v>
      </c>
      <c r="B69" s="9" t="s">
        <v>108</v>
      </c>
      <c r="C69" s="7" t="s">
        <v>24</v>
      </c>
      <c r="D69" s="7" t="s">
        <v>109</v>
      </c>
      <c r="E69" s="8" t="s">
        <v>26</v>
      </c>
      <c r="F69" s="9">
        <v>2.1</v>
      </c>
      <c r="G69" s="27">
        <f t="shared" si="35"/>
        <v>8.1992031872509958</v>
      </c>
      <c r="H69" s="10">
        <v>7.64</v>
      </c>
      <c r="I69" s="10">
        <v>2.65</v>
      </c>
      <c r="J69" s="27">
        <f t="shared" si="65"/>
        <v>10.29</v>
      </c>
      <c r="K69" s="27">
        <f t="shared" si="66"/>
        <v>16.04</v>
      </c>
      <c r="L69" s="27">
        <f t="shared" si="67"/>
        <v>5.56</v>
      </c>
      <c r="M69" s="27">
        <f t="shared" si="68"/>
        <v>21.6</v>
      </c>
      <c r="N69" s="28">
        <f t="shared" si="40"/>
        <v>4.430029711142786E-5</v>
      </c>
      <c r="Q69">
        <f t="shared" si="0"/>
        <v>17.21</v>
      </c>
    </row>
    <row r="70" spans="1:17" ht="65.099999999999994" customHeight="1" x14ac:dyDescent="0.2">
      <c r="A70" s="7" t="s">
        <v>143</v>
      </c>
      <c r="B70" s="9" t="s">
        <v>126</v>
      </c>
      <c r="C70" s="7" t="s">
        <v>24</v>
      </c>
      <c r="D70" s="7" t="s">
        <v>555</v>
      </c>
      <c r="E70" s="8" t="s">
        <v>49</v>
      </c>
      <c r="F70" s="9">
        <v>1</v>
      </c>
      <c r="G70" s="27">
        <f t="shared" si="35"/>
        <v>1155.3545816733067</v>
      </c>
      <c r="H70" s="10">
        <v>16.86</v>
      </c>
      <c r="I70" s="10">
        <v>1433.11</v>
      </c>
      <c r="J70" s="27">
        <f t="shared" si="65"/>
        <v>1449.9699999999998</v>
      </c>
      <c r="K70" s="27">
        <f t="shared" si="66"/>
        <v>16.86</v>
      </c>
      <c r="L70" s="27">
        <f t="shared" si="67"/>
        <v>1433.11</v>
      </c>
      <c r="M70" s="27">
        <f t="shared" si="68"/>
        <v>1449.97</v>
      </c>
      <c r="N70" s="28">
        <f t="shared" si="40"/>
        <v>2.9738010093822713E-3</v>
      </c>
      <c r="Q70">
        <f t="shared" si="0"/>
        <v>1155.3499999999999</v>
      </c>
    </row>
    <row r="71" spans="1:17" ht="24" customHeight="1" x14ac:dyDescent="0.2">
      <c r="A71" s="3" t="s">
        <v>144</v>
      </c>
      <c r="B71" s="3"/>
      <c r="C71" s="3"/>
      <c r="D71" s="3" t="s">
        <v>145</v>
      </c>
      <c r="E71" s="3"/>
      <c r="F71" s="4"/>
      <c r="G71" s="3"/>
      <c r="H71" s="3"/>
      <c r="I71" s="3"/>
      <c r="J71" s="3"/>
      <c r="K71" s="3"/>
      <c r="L71" s="3"/>
      <c r="M71" s="5">
        <f>SUM(M72:M76)</f>
        <v>3853.09</v>
      </c>
      <c r="N71" s="6">
        <f>M71/M$314</f>
        <v>7.9024551757903502E-3</v>
      </c>
      <c r="Q71">
        <f t="shared" si="0"/>
        <v>0</v>
      </c>
    </row>
    <row r="72" spans="1:17" ht="24" customHeight="1" x14ac:dyDescent="0.2">
      <c r="A72" s="7" t="s">
        <v>146</v>
      </c>
      <c r="B72" s="9" t="s">
        <v>56</v>
      </c>
      <c r="C72" s="7" t="s">
        <v>47</v>
      </c>
      <c r="D72" s="7" t="s">
        <v>502</v>
      </c>
      <c r="E72" s="8" t="s">
        <v>26</v>
      </c>
      <c r="F72" s="9">
        <v>71.72</v>
      </c>
      <c r="G72" s="27">
        <f t="shared" si="35"/>
        <v>5.1235059760956183</v>
      </c>
      <c r="H72" s="10">
        <v>4.6900000000000004</v>
      </c>
      <c r="I72" s="10">
        <v>1.74</v>
      </c>
      <c r="J72" s="27">
        <f t="shared" ref="J72" si="69">I72+H72</f>
        <v>6.4300000000000006</v>
      </c>
      <c r="K72" s="27">
        <f t="shared" ref="K72" si="70">TRUNC(H72*F72,2)</f>
        <v>336.36</v>
      </c>
      <c r="L72" s="27">
        <f t="shared" ref="L72" si="71">TRUNC(I72*F72,2)</f>
        <v>124.79</v>
      </c>
      <c r="M72" s="27">
        <f t="shared" ref="M72" si="72">TRUNC(L72+K72,2)</f>
        <v>461.15</v>
      </c>
      <c r="N72" s="28">
        <f t="shared" si="40"/>
        <v>9.4579083393217392E-4</v>
      </c>
      <c r="Q72">
        <f t="shared" si="0"/>
        <v>367.45</v>
      </c>
    </row>
    <row r="73" spans="1:17" ht="26.1" customHeight="1" x14ac:dyDescent="0.2">
      <c r="A73" s="7" t="s">
        <v>147</v>
      </c>
      <c r="B73" s="9" t="s">
        <v>71</v>
      </c>
      <c r="C73" s="7" t="s">
        <v>24</v>
      </c>
      <c r="D73" s="7" t="s">
        <v>72</v>
      </c>
      <c r="E73" s="8" t="s">
        <v>26</v>
      </c>
      <c r="F73" s="9">
        <v>71.72</v>
      </c>
      <c r="G73" s="27">
        <f t="shared" si="35"/>
        <v>12.517928286852591</v>
      </c>
      <c r="H73" s="10">
        <v>4.66</v>
      </c>
      <c r="I73" s="10">
        <v>11.05</v>
      </c>
      <c r="J73" s="27">
        <f t="shared" ref="J73:J76" si="73">I73+H73</f>
        <v>15.71</v>
      </c>
      <c r="K73" s="27">
        <f t="shared" ref="K73:K76" si="74">TRUNC(H73*F73,2)</f>
        <v>334.21</v>
      </c>
      <c r="L73" s="27">
        <f t="shared" ref="L73:L76" si="75">TRUNC(I73*F73,2)</f>
        <v>792.5</v>
      </c>
      <c r="M73" s="27">
        <f t="shared" ref="M73:M76" si="76">TRUNC(L73+K73,2)</f>
        <v>1126.71</v>
      </c>
      <c r="N73" s="28">
        <f t="shared" si="40"/>
        <v>2.3108142480748558E-3</v>
      </c>
      <c r="Q73">
        <f t="shared" ref="Q73:Q136" si="77">TRUNC(F73*G73,2)</f>
        <v>897.78</v>
      </c>
    </row>
    <row r="74" spans="1:17" ht="26.1" customHeight="1" x14ac:dyDescent="0.2">
      <c r="A74" s="7" t="s">
        <v>148</v>
      </c>
      <c r="B74" s="9" t="s">
        <v>105</v>
      </c>
      <c r="C74" s="7" t="s">
        <v>24</v>
      </c>
      <c r="D74" s="7" t="s">
        <v>106</v>
      </c>
      <c r="E74" s="8" t="s">
        <v>26</v>
      </c>
      <c r="F74" s="9">
        <v>43.56</v>
      </c>
      <c r="G74" s="27">
        <f t="shared" si="35"/>
        <v>14.517928286852589</v>
      </c>
      <c r="H74" s="10">
        <v>6.5</v>
      </c>
      <c r="I74" s="10">
        <v>11.72</v>
      </c>
      <c r="J74" s="27">
        <f t="shared" si="73"/>
        <v>18.22</v>
      </c>
      <c r="K74" s="27">
        <f t="shared" si="74"/>
        <v>283.14</v>
      </c>
      <c r="L74" s="27">
        <f t="shared" si="75"/>
        <v>510.52</v>
      </c>
      <c r="M74" s="27">
        <f t="shared" si="76"/>
        <v>793.66</v>
      </c>
      <c r="N74" s="28">
        <f t="shared" si="40"/>
        <v>1.627748787289622E-3</v>
      </c>
      <c r="Q74">
        <f t="shared" si="77"/>
        <v>632.4</v>
      </c>
    </row>
    <row r="75" spans="1:17" ht="26.1" customHeight="1" x14ac:dyDescent="0.2">
      <c r="A75" s="7" t="s">
        <v>149</v>
      </c>
      <c r="B75" s="9" t="s">
        <v>108</v>
      </c>
      <c r="C75" s="7" t="s">
        <v>24</v>
      </c>
      <c r="D75" s="7" t="s">
        <v>109</v>
      </c>
      <c r="E75" s="8" t="s">
        <v>26</v>
      </c>
      <c r="F75" s="9">
        <v>2.1</v>
      </c>
      <c r="G75" s="27">
        <f t="shared" si="35"/>
        <v>8.1992031872509958</v>
      </c>
      <c r="H75" s="10">
        <v>7.64</v>
      </c>
      <c r="I75" s="10">
        <v>2.65</v>
      </c>
      <c r="J75" s="27">
        <f t="shared" si="73"/>
        <v>10.29</v>
      </c>
      <c r="K75" s="27">
        <f t="shared" si="74"/>
        <v>16.04</v>
      </c>
      <c r="L75" s="27">
        <f t="shared" si="75"/>
        <v>5.56</v>
      </c>
      <c r="M75" s="27">
        <f t="shared" si="76"/>
        <v>21.6</v>
      </c>
      <c r="N75" s="28">
        <f t="shared" si="40"/>
        <v>4.430029711142786E-5</v>
      </c>
      <c r="Q75">
        <f t="shared" si="77"/>
        <v>17.21</v>
      </c>
    </row>
    <row r="76" spans="1:17" ht="65.099999999999994" customHeight="1" x14ac:dyDescent="0.2">
      <c r="A76" s="7" t="s">
        <v>150</v>
      </c>
      <c r="B76" s="9" t="s">
        <v>126</v>
      </c>
      <c r="C76" s="7" t="s">
        <v>24</v>
      </c>
      <c r="D76" s="7" t="s">
        <v>555</v>
      </c>
      <c r="E76" s="8" t="s">
        <v>49</v>
      </c>
      <c r="F76" s="9">
        <v>1</v>
      </c>
      <c r="G76" s="27">
        <f t="shared" si="35"/>
        <v>1155.3545816733067</v>
      </c>
      <c r="H76" s="10">
        <v>16.86</v>
      </c>
      <c r="I76" s="10">
        <v>1433.11</v>
      </c>
      <c r="J76" s="27">
        <f t="shared" si="73"/>
        <v>1449.9699999999998</v>
      </c>
      <c r="K76" s="27">
        <f t="shared" si="74"/>
        <v>16.86</v>
      </c>
      <c r="L76" s="27">
        <f t="shared" si="75"/>
        <v>1433.11</v>
      </c>
      <c r="M76" s="27">
        <f t="shared" si="76"/>
        <v>1449.97</v>
      </c>
      <c r="N76" s="28">
        <f t="shared" si="40"/>
        <v>2.9738010093822713E-3</v>
      </c>
      <c r="Q76">
        <f t="shared" si="77"/>
        <v>1155.3499999999999</v>
      </c>
    </row>
    <row r="77" spans="1:17" ht="24" customHeight="1" x14ac:dyDescent="0.2">
      <c r="A77" s="3" t="s">
        <v>151</v>
      </c>
      <c r="B77" s="3"/>
      <c r="C77" s="3"/>
      <c r="D77" s="3" t="s">
        <v>152</v>
      </c>
      <c r="E77" s="3"/>
      <c r="F77" s="4"/>
      <c r="G77" s="3"/>
      <c r="H77" s="3"/>
      <c r="I77" s="3"/>
      <c r="J77" s="3"/>
      <c r="K77" s="3"/>
      <c r="L77" s="3"/>
      <c r="M77" s="5">
        <f>SUM(M78:M82)</f>
        <v>3853.09</v>
      </c>
      <c r="N77" s="6">
        <f>M77/M$314</f>
        <v>7.9024551757903502E-3</v>
      </c>
      <c r="Q77">
        <f t="shared" si="77"/>
        <v>0</v>
      </c>
    </row>
    <row r="78" spans="1:17" ht="24" customHeight="1" x14ac:dyDescent="0.2">
      <c r="A78" s="7" t="s">
        <v>153</v>
      </c>
      <c r="B78" s="9" t="s">
        <v>56</v>
      </c>
      <c r="C78" s="7" t="s">
        <v>47</v>
      </c>
      <c r="D78" s="7" t="s">
        <v>502</v>
      </c>
      <c r="E78" s="8" t="s">
        <v>26</v>
      </c>
      <c r="F78" s="9">
        <v>71.72</v>
      </c>
      <c r="G78" s="27">
        <f t="shared" si="35"/>
        <v>5.1235059760956183</v>
      </c>
      <c r="H78" s="10">
        <v>4.6900000000000004</v>
      </c>
      <c r="I78" s="10">
        <v>1.74</v>
      </c>
      <c r="J78" s="27">
        <f t="shared" ref="J78" si="78">I78+H78</f>
        <v>6.4300000000000006</v>
      </c>
      <c r="K78" s="27">
        <f t="shared" ref="K78" si="79">TRUNC(H78*F78,2)</f>
        <v>336.36</v>
      </c>
      <c r="L78" s="27">
        <f t="shared" ref="L78" si="80">TRUNC(I78*F78,2)</f>
        <v>124.79</v>
      </c>
      <c r="M78" s="27">
        <f t="shared" ref="M78" si="81">TRUNC(L78+K78,2)</f>
        <v>461.15</v>
      </c>
      <c r="N78" s="28">
        <f t="shared" si="40"/>
        <v>9.4579083393217392E-4</v>
      </c>
      <c r="Q78">
        <f t="shared" si="77"/>
        <v>367.45</v>
      </c>
    </row>
    <row r="79" spans="1:17" ht="26.1" customHeight="1" x14ac:dyDescent="0.2">
      <c r="A79" s="7" t="s">
        <v>154</v>
      </c>
      <c r="B79" s="9" t="s">
        <v>71</v>
      </c>
      <c r="C79" s="7" t="s">
        <v>24</v>
      </c>
      <c r="D79" s="7" t="s">
        <v>72</v>
      </c>
      <c r="E79" s="8" t="s">
        <v>26</v>
      </c>
      <c r="F79" s="9">
        <v>71.72</v>
      </c>
      <c r="G79" s="27">
        <f t="shared" si="35"/>
        <v>12.517928286852591</v>
      </c>
      <c r="H79" s="10">
        <v>4.66</v>
      </c>
      <c r="I79" s="10">
        <v>11.05</v>
      </c>
      <c r="J79" s="27">
        <f t="shared" ref="J79:J82" si="82">I79+H79</f>
        <v>15.71</v>
      </c>
      <c r="K79" s="27">
        <f t="shared" ref="K79:K82" si="83">TRUNC(H79*F79,2)</f>
        <v>334.21</v>
      </c>
      <c r="L79" s="27">
        <f t="shared" ref="L79:L82" si="84">TRUNC(I79*F79,2)</f>
        <v>792.5</v>
      </c>
      <c r="M79" s="27">
        <f t="shared" ref="M79:M82" si="85">TRUNC(L79+K79,2)</f>
        <v>1126.71</v>
      </c>
      <c r="N79" s="28">
        <f t="shared" si="40"/>
        <v>2.3108142480748558E-3</v>
      </c>
      <c r="Q79">
        <f t="shared" si="77"/>
        <v>897.78</v>
      </c>
    </row>
    <row r="80" spans="1:17" ht="26.1" customHeight="1" x14ac:dyDescent="0.2">
      <c r="A80" s="7" t="s">
        <v>155</v>
      </c>
      <c r="B80" s="9" t="s">
        <v>105</v>
      </c>
      <c r="C80" s="7" t="s">
        <v>24</v>
      </c>
      <c r="D80" s="7" t="s">
        <v>106</v>
      </c>
      <c r="E80" s="8" t="s">
        <v>26</v>
      </c>
      <c r="F80" s="9">
        <v>43.56</v>
      </c>
      <c r="G80" s="27">
        <f t="shared" si="35"/>
        <v>14.517928286852589</v>
      </c>
      <c r="H80" s="10">
        <v>6.5</v>
      </c>
      <c r="I80" s="10">
        <v>11.72</v>
      </c>
      <c r="J80" s="27">
        <f t="shared" si="82"/>
        <v>18.22</v>
      </c>
      <c r="K80" s="27">
        <f t="shared" si="83"/>
        <v>283.14</v>
      </c>
      <c r="L80" s="27">
        <f t="shared" si="84"/>
        <v>510.52</v>
      </c>
      <c r="M80" s="27">
        <f t="shared" si="85"/>
        <v>793.66</v>
      </c>
      <c r="N80" s="28">
        <f t="shared" si="40"/>
        <v>1.627748787289622E-3</v>
      </c>
      <c r="Q80">
        <f t="shared" si="77"/>
        <v>632.4</v>
      </c>
    </row>
    <row r="81" spans="1:17" ht="26.1" customHeight="1" x14ac:dyDescent="0.2">
      <c r="A81" s="7" t="s">
        <v>156</v>
      </c>
      <c r="B81" s="9" t="s">
        <v>108</v>
      </c>
      <c r="C81" s="7" t="s">
        <v>24</v>
      </c>
      <c r="D81" s="7" t="s">
        <v>109</v>
      </c>
      <c r="E81" s="8" t="s">
        <v>26</v>
      </c>
      <c r="F81" s="9">
        <v>2.1</v>
      </c>
      <c r="G81" s="27">
        <f t="shared" si="35"/>
        <v>8.1992031872509958</v>
      </c>
      <c r="H81" s="10">
        <v>7.64</v>
      </c>
      <c r="I81" s="10">
        <v>2.65</v>
      </c>
      <c r="J81" s="27">
        <f t="shared" si="82"/>
        <v>10.29</v>
      </c>
      <c r="K81" s="27">
        <f t="shared" si="83"/>
        <v>16.04</v>
      </c>
      <c r="L81" s="27">
        <f t="shared" si="84"/>
        <v>5.56</v>
      </c>
      <c r="M81" s="27">
        <f t="shared" si="85"/>
        <v>21.6</v>
      </c>
      <c r="N81" s="28">
        <f t="shared" si="40"/>
        <v>4.430029711142786E-5</v>
      </c>
      <c r="Q81">
        <f t="shared" si="77"/>
        <v>17.21</v>
      </c>
    </row>
    <row r="82" spans="1:17" ht="65.099999999999994" customHeight="1" x14ac:dyDescent="0.2">
      <c r="A82" s="7" t="s">
        <v>157</v>
      </c>
      <c r="B82" s="9" t="s">
        <v>126</v>
      </c>
      <c r="C82" s="7" t="s">
        <v>24</v>
      </c>
      <c r="D82" s="7" t="s">
        <v>555</v>
      </c>
      <c r="E82" s="8" t="s">
        <v>49</v>
      </c>
      <c r="F82" s="9">
        <v>1</v>
      </c>
      <c r="G82" s="27">
        <f t="shared" si="35"/>
        <v>1155.3545816733067</v>
      </c>
      <c r="H82" s="10">
        <v>16.86</v>
      </c>
      <c r="I82" s="10">
        <v>1433.11</v>
      </c>
      <c r="J82" s="27">
        <f t="shared" si="82"/>
        <v>1449.9699999999998</v>
      </c>
      <c r="K82" s="27">
        <f t="shared" si="83"/>
        <v>16.86</v>
      </c>
      <c r="L82" s="27">
        <f t="shared" si="84"/>
        <v>1433.11</v>
      </c>
      <c r="M82" s="27">
        <f t="shared" si="85"/>
        <v>1449.97</v>
      </c>
      <c r="N82" s="28">
        <f t="shared" si="40"/>
        <v>2.9738010093822713E-3</v>
      </c>
      <c r="Q82">
        <f t="shared" si="77"/>
        <v>1155.3499999999999</v>
      </c>
    </row>
    <row r="83" spans="1:17" ht="24" customHeight="1" x14ac:dyDescent="0.2">
      <c r="A83" s="3" t="s">
        <v>158</v>
      </c>
      <c r="B83" s="3"/>
      <c r="C83" s="3"/>
      <c r="D83" s="3" t="s">
        <v>159</v>
      </c>
      <c r="E83" s="3"/>
      <c r="F83" s="4"/>
      <c r="G83" s="3"/>
      <c r="H83" s="3"/>
      <c r="I83" s="3"/>
      <c r="J83" s="3"/>
      <c r="K83" s="3"/>
      <c r="L83" s="3"/>
      <c r="M83" s="5">
        <f>SUM(M84:M88)</f>
        <v>3853.09</v>
      </c>
      <c r="N83" s="6">
        <f>M83/M$314</f>
        <v>7.9024551757903502E-3</v>
      </c>
      <c r="Q83">
        <f t="shared" si="77"/>
        <v>0</v>
      </c>
    </row>
    <row r="84" spans="1:17" ht="24" customHeight="1" x14ac:dyDescent="0.2">
      <c r="A84" s="7" t="s">
        <v>160</v>
      </c>
      <c r="B84" s="9" t="s">
        <v>56</v>
      </c>
      <c r="C84" s="7" t="s">
        <v>47</v>
      </c>
      <c r="D84" s="7" t="s">
        <v>502</v>
      </c>
      <c r="E84" s="8" t="s">
        <v>26</v>
      </c>
      <c r="F84" s="9">
        <v>71.72</v>
      </c>
      <c r="G84" s="27">
        <f t="shared" si="35"/>
        <v>5.1235059760956183</v>
      </c>
      <c r="H84" s="10">
        <v>4.6900000000000004</v>
      </c>
      <c r="I84" s="10">
        <v>1.74</v>
      </c>
      <c r="J84" s="27">
        <f t="shared" ref="J84" si="86">I84+H84</f>
        <v>6.4300000000000006</v>
      </c>
      <c r="K84" s="27">
        <f t="shared" ref="K84" si="87">TRUNC(H84*F84,2)</f>
        <v>336.36</v>
      </c>
      <c r="L84" s="27">
        <f t="shared" ref="L84" si="88">TRUNC(I84*F84,2)</f>
        <v>124.79</v>
      </c>
      <c r="M84" s="27">
        <f t="shared" ref="M84" si="89">TRUNC(L84+K84,2)</f>
        <v>461.15</v>
      </c>
      <c r="N84" s="28">
        <f t="shared" si="40"/>
        <v>9.4579083393217392E-4</v>
      </c>
      <c r="Q84">
        <f t="shared" si="77"/>
        <v>367.45</v>
      </c>
    </row>
    <row r="85" spans="1:17" ht="26.1" customHeight="1" x14ac:dyDescent="0.2">
      <c r="A85" s="7" t="s">
        <v>161</v>
      </c>
      <c r="B85" s="9" t="s">
        <v>71</v>
      </c>
      <c r="C85" s="7" t="s">
        <v>24</v>
      </c>
      <c r="D85" s="7" t="s">
        <v>72</v>
      </c>
      <c r="E85" s="8" t="s">
        <v>26</v>
      </c>
      <c r="F85" s="9">
        <v>71.72</v>
      </c>
      <c r="G85" s="27">
        <f t="shared" si="35"/>
        <v>12.517928286852591</v>
      </c>
      <c r="H85" s="10">
        <v>4.66</v>
      </c>
      <c r="I85" s="10">
        <v>11.05</v>
      </c>
      <c r="J85" s="27">
        <f t="shared" ref="J85:J88" si="90">I85+H85</f>
        <v>15.71</v>
      </c>
      <c r="K85" s="27">
        <f t="shared" ref="K85:K88" si="91">TRUNC(H85*F85,2)</f>
        <v>334.21</v>
      </c>
      <c r="L85" s="27">
        <f t="shared" ref="L85:L88" si="92">TRUNC(I85*F85,2)</f>
        <v>792.5</v>
      </c>
      <c r="M85" s="27">
        <f t="shared" ref="M85:M88" si="93">TRUNC(L85+K85,2)</f>
        <v>1126.71</v>
      </c>
      <c r="N85" s="28">
        <f t="shared" si="40"/>
        <v>2.3108142480748558E-3</v>
      </c>
      <c r="Q85">
        <f t="shared" si="77"/>
        <v>897.78</v>
      </c>
    </row>
    <row r="86" spans="1:17" ht="26.1" customHeight="1" x14ac:dyDescent="0.2">
      <c r="A86" s="7" t="s">
        <v>162</v>
      </c>
      <c r="B86" s="9" t="s">
        <v>105</v>
      </c>
      <c r="C86" s="7" t="s">
        <v>24</v>
      </c>
      <c r="D86" s="7" t="s">
        <v>106</v>
      </c>
      <c r="E86" s="8" t="s">
        <v>26</v>
      </c>
      <c r="F86" s="9">
        <v>43.56</v>
      </c>
      <c r="G86" s="27">
        <f t="shared" si="35"/>
        <v>14.517928286852589</v>
      </c>
      <c r="H86" s="10">
        <v>6.5</v>
      </c>
      <c r="I86" s="10">
        <v>11.72</v>
      </c>
      <c r="J86" s="27">
        <f t="shared" si="90"/>
        <v>18.22</v>
      </c>
      <c r="K86" s="27">
        <f t="shared" si="91"/>
        <v>283.14</v>
      </c>
      <c r="L86" s="27">
        <f t="shared" si="92"/>
        <v>510.52</v>
      </c>
      <c r="M86" s="27">
        <f t="shared" si="93"/>
        <v>793.66</v>
      </c>
      <c r="N86" s="28">
        <f t="shared" si="40"/>
        <v>1.627748787289622E-3</v>
      </c>
      <c r="Q86">
        <f t="shared" si="77"/>
        <v>632.4</v>
      </c>
    </row>
    <row r="87" spans="1:17" ht="26.1" customHeight="1" x14ac:dyDescent="0.2">
      <c r="A87" s="7" t="s">
        <v>163</v>
      </c>
      <c r="B87" s="9" t="s">
        <v>108</v>
      </c>
      <c r="C87" s="7" t="s">
        <v>24</v>
      </c>
      <c r="D87" s="7" t="s">
        <v>109</v>
      </c>
      <c r="E87" s="8" t="s">
        <v>26</v>
      </c>
      <c r="F87" s="9">
        <v>2.1</v>
      </c>
      <c r="G87" s="27">
        <f t="shared" si="35"/>
        <v>8.1992031872509958</v>
      </c>
      <c r="H87" s="10">
        <v>7.64</v>
      </c>
      <c r="I87" s="10">
        <v>2.65</v>
      </c>
      <c r="J87" s="27">
        <f t="shared" si="90"/>
        <v>10.29</v>
      </c>
      <c r="K87" s="27">
        <f t="shared" si="91"/>
        <v>16.04</v>
      </c>
      <c r="L87" s="27">
        <f t="shared" si="92"/>
        <v>5.56</v>
      </c>
      <c r="M87" s="27">
        <f t="shared" si="93"/>
        <v>21.6</v>
      </c>
      <c r="N87" s="28">
        <f t="shared" si="40"/>
        <v>4.430029711142786E-5</v>
      </c>
      <c r="Q87">
        <f t="shared" si="77"/>
        <v>17.21</v>
      </c>
    </row>
    <row r="88" spans="1:17" ht="65.099999999999994" customHeight="1" x14ac:dyDescent="0.2">
      <c r="A88" s="7" t="s">
        <v>164</v>
      </c>
      <c r="B88" s="9" t="s">
        <v>126</v>
      </c>
      <c r="C88" s="7" t="s">
        <v>24</v>
      </c>
      <c r="D88" s="7" t="s">
        <v>555</v>
      </c>
      <c r="E88" s="8" t="s">
        <v>49</v>
      </c>
      <c r="F88" s="9">
        <v>1</v>
      </c>
      <c r="G88" s="27">
        <f t="shared" si="35"/>
        <v>1155.3545816733067</v>
      </c>
      <c r="H88" s="10">
        <v>16.86</v>
      </c>
      <c r="I88" s="10">
        <v>1433.11</v>
      </c>
      <c r="J88" s="27">
        <f t="shared" si="90"/>
        <v>1449.9699999999998</v>
      </c>
      <c r="K88" s="27">
        <f t="shared" si="91"/>
        <v>16.86</v>
      </c>
      <c r="L88" s="27">
        <f t="shared" si="92"/>
        <v>1433.11</v>
      </c>
      <c r="M88" s="27">
        <f t="shared" si="93"/>
        <v>1449.97</v>
      </c>
      <c r="N88" s="28">
        <f t="shared" si="40"/>
        <v>2.9738010093822713E-3</v>
      </c>
      <c r="Q88">
        <f t="shared" si="77"/>
        <v>1155.3499999999999</v>
      </c>
    </row>
    <row r="89" spans="1:17" ht="24" customHeight="1" x14ac:dyDescent="0.2">
      <c r="A89" s="3" t="s">
        <v>165</v>
      </c>
      <c r="B89" s="3"/>
      <c r="C89" s="3"/>
      <c r="D89" s="3" t="s">
        <v>166</v>
      </c>
      <c r="E89" s="3"/>
      <c r="F89" s="4"/>
      <c r="G89" s="3"/>
      <c r="H89" s="3"/>
      <c r="I89" s="3"/>
      <c r="J89" s="3"/>
      <c r="K89" s="3"/>
      <c r="L89" s="3"/>
      <c r="M89" s="5">
        <f>SUM(M90:M94)</f>
        <v>3853.09</v>
      </c>
      <c r="N89" s="6">
        <f>M89/M$314</f>
        <v>7.9024551757903502E-3</v>
      </c>
      <c r="Q89">
        <f t="shared" si="77"/>
        <v>0</v>
      </c>
    </row>
    <row r="90" spans="1:17" ht="24" customHeight="1" x14ac:dyDescent="0.2">
      <c r="A90" s="7" t="s">
        <v>167</v>
      </c>
      <c r="B90" s="9" t="s">
        <v>56</v>
      </c>
      <c r="C90" s="7" t="s">
        <v>47</v>
      </c>
      <c r="D90" s="7" t="s">
        <v>502</v>
      </c>
      <c r="E90" s="8" t="s">
        <v>26</v>
      </c>
      <c r="F90" s="9">
        <v>71.72</v>
      </c>
      <c r="G90" s="27">
        <f t="shared" si="35"/>
        <v>5.1235059760956183</v>
      </c>
      <c r="H90" s="10">
        <v>4.6900000000000004</v>
      </c>
      <c r="I90" s="10">
        <v>1.74</v>
      </c>
      <c r="J90" s="27">
        <f t="shared" ref="J90" si="94">I90+H90</f>
        <v>6.4300000000000006</v>
      </c>
      <c r="K90" s="27">
        <f t="shared" ref="K90" si="95">TRUNC(H90*F90,2)</f>
        <v>336.36</v>
      </c>
      <c r="L90" s="27">
        <f t="shared" ref="L90" si="96">TRUNC(I90*F90,2)</f>
        <v>124.79</v>
      </c>
      <c r="M90" s="27">
        <f t="shared" ref="M90" si="97">TRUNC(L90+K90,2)</f>
        <v>461.15</v>
      </c>
      <c r="N90" s="28">
        <f t="shared" si="40"/>
        <v>9.4579083393217392E-4</v>
      </c>
      <c r="Q90">
        <f t="shared" si="77"/>
        <v>367.45</v>
      </c>
    </row>
    <row r="91" spans="1:17" ht="26.1" customHeight="1" x14ac:dyDescent="0.2">
      <c r="A91" s="7" t="s">
        <v>168</v>
      </c>
      <c r="B91" s="9" t="s">
        <v>71</v>
      </c>
      <c r="C91" s="7" t="s">
        <v>24</v>
      </c>
      <c r="D91" s="7" t="s">
        <v>72</v>
      </c>
      <c r="E91" s="8" t="s">
        <v>26</v>
      </c>
      <c r="F91" s="9">
        <v>71.72</v>
      </c>
      <c r="G91" s="27">
        <f t="shared" si="35"/>
        <v>12.517928286852591</v>
      </c>
      <c r="H91" s="10">
        <v>4.66</v>
      </c>
      <c r="I91" s="10">
        <v>11.05</v>
      </c>
      <c r="J91" s="27">
        <f t="shared" ref="J91:J94" si="98">I91+H91</f>
        <v>15.71</v>
      </c>
      <c r="K91" s="27">
        <f t="shared" ref="K91:K94" si="99">TRUNC(H91*F91,2)</f>
        <v>334.21</v>
      </c>
      <c r="L91" s="27">
        <f t="shared" ref="L91:L94" si="100">TRUNC(I91*F91,2)</f>
        <v>792.5</v>
      </c>
      <c r="M91" s="27">
        <f t="shared" ref="M91:M94" si="101">TRUNC(L91+K91,2)</f>
        <v>1126.71</v>
      </c>
      <c r="N91" s="28">
        <f t="shared" si="40"/>
        <v>2.3108142480748558E-3</v>
      </c>
      <c r="Q91">
        <f t="shared" si="77"/>
        <v>897.78</v>
      </c>
    </row>
    <row r="92" spans="1:17" ht="26.1" customHeight="1" x14ac:dyDescent="0.2">
      <c r="A92" s="7" t="s">
        <v>169</v>
      </c>
      <c r="B92" s="9" t="s">
        <v>105</v>
      </c>
      <c r="C92" s="7" t="s">
        <v>24</v>
      </c>
      <c r="D92" s="7" t="s">
        <v>106</v>
      </c>
      <c r="E92" s="8" t="s">
        <v>26</v>
      </c>
      <c r="F92" s="9">
        <v>43.56</v>
      </c>
      <c r="G92" s="27">
        <f t="shared" si="35"/>
        <v>14.517928286852589</v>
      </c>
      <c r="H92" s="10">
        <v>6.5</v>
      </c>
      <c r="I92" s="10">
        <v>11.72</v>
      </c>
      <c r="J92" s="27">
        <f t="shared" si="98"/>
        <v>18.22</v>
      </c>
      <c r="K92" s="27">
        <f t="shared" si="99"/>
        <v>283.14</v>
      </c>
      <c r="L92" s="27">
        <f t="shared" si="100"/>
        <v>510.52</v>
      </c>
      <c r="M92" s="27">
        <f t="shared" si="101"/>
        <v>793.66</v>
      </c>
      <c r="N92" s="28">
        <f t="shared" si="40"/>
        <v>1.627748787289622E-3</v>
      </c>
      <c r="Q92">
        <f t="shared" si="77"/>
        <v>632.4</v>
      </c>
    </row>
    <row r="93" spans="1:17" ht="26.1" customHeight="1" x14ac:dyDescent="0.2">
      <c r="A93" s="7" t="s">
        <v>170</v>
      </c>
      <c r="B93" s="9" t="s">
        <v>108</v>
      </c>
      <c r="C93" s="7" t="s">
        <v>24</v>
      </c>
      <c r="D93" s="7" t="s">
        <v>109</v>
      </c>
      <c r="E93" s="8" t="s">
        <v>26</v>
      </c>
      <c r="F93" s="9">
        <v>2.1</v>
      </c>
      <c r="G93" s="27">
        <f t="shared" si="35"/>
        <v>8.1992031872509958</v>
      </c>
      <c r="H93" s="10">
        <v>7.64</v>
      </c>
      <c r="I93" s="10">
        <v>2.65</v>
      </c>
      <c r="J93" s="27">
        <f t="shared" si="98"/>
        <v>10.29</v>
      </c>
      <c r="K93" s="27">
        <f t="shared" si="99"/>
        <v>16.04</v>
      </c>
      <c r="L93" s="27">
        <f t="shared" si="100"/>
        <v>5.56</v>
      </c>
      <c r="M93" s="27">
        <f t="shared" si="101"/>
        <v>21.6</v>
      </c>
      <c r="N93" s="28">
        <f t="shared" si="40"/>
        <v>4.430029711142786E-5</v>
      </c>
      <c r="Q93">
        <f t="shared" si="77"/>
        <v>17.21</v>
      </c>
    </row>
    <row r="94" spans="1:17" ht="65.099999999999994" customHeight="1" x14ac:dyDescent="0.2">
      <c r="A94" s="7" t="s">
        <v>171</v>
      </c>
      <c r="B94" s="9" t="s">
        <v>126</v>
      </c>
      <c r="C94" s="7" t="s">
        <v>24</v>
      </c>
      <c r="D94" s="7" t="s">
        <v>555</v>
      </c>
      <c r="E94" s="8" t="s">
        <v>49</v>
      </c>
      <c r="F94" s="9">
        <v>1</v>
      </c>
      <c r="G94" s="27">
        <f t="shared" si="35"/>
        <v>1155.3545816733067</v>
      </c>
      <c r="H94" s="10">
        <v>16.86</v>
      </c>
      <c r="I94" s="10">
        <v>1433.11</v>
      </c>
      <c r="J94" s="27">
        <f t="shared" si="98"/>
        <v>1449.9699999999998</v>
      </c>
      <c r="K94" s="27">
        <f t="shared" si="99"/>
        <v>16.86</v>
      </c>
      <c r="L94" s="27">
        <f t="shared" si="100"/>
        <v>1433.11</v>
      </c>
      <c r="M94" s="27">
        <f t="shared" si="101"/>
        <v>1449.97</v>
      </c>
      <c r="N94" s="28">
        <f t="shared" si="40"/>
        <v>2.9738010093822713E-3</v>
      </c>
      <c r="Q94">
        <f t="shared" si="77"/>
        <v>1155.3499999999999</v>
      </c>
    </row>
    <row r="95" spans="1:17" ht="24" customHeight="1" x14ac:dyDescent="0.2">
      <c r="A95" s="3" t="s">
        <v>172</v>
      </c>
      <c r="B95" s="3"/>
      <c r="C95" s="3"/>
      <c r="D95" s="3" t="s">
        <v>173</v>
      </c>
      <c r="E95" s="3"/>
      <c r="F95" s="4"/>
      <c r="G95" s="3"/>
      <c r="H95" s="3"/>
      <c r="I95" s="3"/>
      <c r="J95" s="3"/>
      <c r="K95" s="3"/>
      <c r="L95" s="3"/>
      <c r="M95" s="5">
        <f>SUM(M96:M127)</f>
        <v>45171.360000000001</v>
      </c>
      <c r="N95" s="6">
        <f>M95/M$314</f>
        <v>9.2643734672558709E-2</v>
      </c>
      <c r="Q95">
        <f t="shared" si="77"/>
        <v>0</v>
      </c>
    </row>
    <row r="96" spans="1:17" ht="24" customHeight="1" x14ac:dyDescent="0.2">
      <c r="A96" s="7" t="s">
        <v>174</v>
      </c>
      <c r="B96" s="9" t="s">
        <v>175</v>
      </c>
      <c r="C96" s="7" t="s">
        <v>24</v>
      </c>
      <c r="D96" s="7" t="s">
        <v>176</v>
      </c>
      <c r="E96" s="8" t="s">
        <v>49</v>
      </c>
      <c r="F96" s="9">
        <v>6</v>
      </c>
      <c r="G96" s="27">
        <f t="shared" si="35"/>
        <v>22.119521912350599</v>
      </c>
      <c r="H96" s="10">
        <v>21.34</v>
      </c>
      <c r="I96" s="10">
        <v>6.42</v>
      </c>
      <c r="J96" s="27">
        <f t="shared" ref="J96" si="102">I96+H96</f>
        <v>27.759999999999998</v>
      </c>
      <c r="K96" s="27">
        <f t="shared" ref="K96" si="103">TRUNC(H96*F96,2)</f>
        <v>128.04</v>
      </c>
      <c r="L96" s="27">
        <f t="shared" ref="L96" si="104">TRUNC(I96*F96,2)</f>
        <v>38.520000000000003</v>
      </c>
      <c r="M96" s="27">
        <f t="shared" ref="M96" si="105">TRUNC(L96+K96,2)</f>
        <v>166.56</v>
      </c>
      <c r="N96" s="28">
        <f t="shared" si="40"/>
        <v>3.4160451328145485E-4</v>
      </c>
      <c r="Q96">
        <f t="shared" si="77"/>
        <v>132.71</v>
      </c>
    </row>
    <row r="97" spans="1:17" ht="26.1" customHeight="1" x14ac:dyDescent="0.2">
      <c r="A97" s="7" t="s">
        <v>177</v>
      </c>
      <c r="B97" s="9" t="s">
        <v>108</v>
      </c>
      <c r="C97" s="7" t="s">
        <v>24</v>
      </c>
      <c r="D97" s="7" t="s">
        <v>109</v>
      </c>
      <c r="E97" s="8" t="s">
        <v>26</v>
      </c>
      <c r="F97" s="9">
        <v>12.6</v>
      </c>
      <c r="G97" s="27">
        <f t="shared" si="35"/>
        <v>8.1992031872509958</v>
      </c>
      <c r="H97" s="10">
        <v>7.64</v>
      </c>
      <c r="I97" s="10">
        <v>2.65</v>
      </c>
      <c r="J97" s="27">
        <f t="shared" ref="J97:J127" si="106">I97+H97</f>
        <v>10.29</v>
      </c>
      <c r="K97" s="27">
        <f t="shared" ref="K97:K127" si="107">TRUNC(H97*F97,2)</f>
        <v>96.26</v>
      </c>
      <c r="L97" s="27">
        <f t="shared" ref="L97:L127" si="108">TRUNC(I97*F97,2)</f>
        <v>33.39</v>
      </c>
      <c r="M97" s="27">
        <f t="shared" ref="M97:M127" si="109">TRUNC(L97+K97,2)</f>
        <v>129.65</v>
      </c>
      <c r="N97" s="28">
        <f t="shared" si="40"/>
        <v>2.6590432965262141E-4</v>
      </c>
      <c r="Q97">
        <f t="shared" si="77"/>
        <v>103.3</v>
      </c>
    </row>
    <row r="98" spans="1:17" ht="26.1" customHeight="1" x14ac:dyDescent="0.2">
      <c r="A98" s="7" t="s">
        <v>178</v>
      </c>
      <c r="B98" s="9" t="s">
        <v>179</v>
      </c>
      <c r="C98" s="7" t="s">
        <v>24</v>
      </c>
      <c r="D98" s="7" t="s">
        <v>180</v>
      </c>
      <c r="E98" s="8" t="s">
        <v>181</v>
      </c>
      <c r="F98" s="9">
        <v>21.5</v>
      </c>
      <c r="G98" s="27">
        <f t="shared" si="35"/>
        <v>51.083665338645424</v>
      </c>
      <c r="H98" s="10">
        <v>46.9</v>
      </c>
      <c r="I98" s="10">
        <v>17.21</v>
      </c>
      <c r="J98" s="27">
        <f t="shared" si="106"/>
        <v>64.11</v>
      </c>
      <c r="K98" s="27">
        <f t="shared" si="107"/>
        <v>1008.35</v>
      </c>
      <c r="L98" s="27">
        <f t="shared" si="108"/>
        <v>370.01</v>
      </c>
      <c r="M98" s="27">
        <f t="shared" si="109"/>
        <v>1378.36</v>
      </c>
      <c r="N98" s="28">
        <f t="shared" si="40"/>
        <v>2.826933218819801E-3</v>
      </c>
      <c r="Q98">
        <f t="shared" si="77"/>
        <v>1098.29</v>
      </c>
    </row>
    <row r="99" spans="1:17" ht="26.1" customHeight="1" x14ac:dyDescent="0.2">
      <c r="A99" s="7" t="s">
        <v>182</v>
      </c>
      <c r="B99" s="9" t="s">
        <v>183</v>
      </c>
      <c r="C99" s="7" t="s">
        <v>24</v>
      </c>
      <c r="D99" s="7" t="s">
        <v>184</v>
      </c>
      <c r="E99" s="8" t="s">
        <v>26</v>
      </c>
      <c r="F99" s="9">
        <v>88.28</v>
      </c>
      <c r="G99" s="27">
        <f t="shared" si="35"/>
        <v>20.17529880478088</v>
      </c>
      <c r="H99" s="10">
        <v>18.72</v>
      </c>
      <c r="I99" s="10">
        <v>6.6</v>
      </c>
      <c r="J99" s="27">
        <f t="shared" si="106"/>
        <v>25.32</v>
      </c>
      <c r="K99" s="27">
        <f t="shared" si="107"/>
        <v>1652.6</v>
      </c>
      <c r="L99" s="27">
        <f t="shared" si="108"/>
        <v>582.64</v>
      </c>
      <c r="M99" s="27">
        <f t="shared" si="109"/>
        <v>2235.2399999999998</v>
      </c>
      <c r="N99" s="28">
        <f t="shared" si="40"/>
        <v>4.584342412747593E-3</v>
      </c>
      <c r="Q99">
        <f t="shared" si="77"/>
        <v>1781.07</v>
      </c>
    </row>
    <row r="100" spans="1:17" ht="26.1" customHeight="1" x14ac:dyDescent="0.2">
      <c r="A100" s="7" t="s">
        <v>185</v>
      </c>
      <c r="B100" s="9" t="s">
        <v>186</v>
      </c>
      <c r="C100" s="7" t="s">
        <v>24</v>
      </c>
      <c r="D100" s="7" t="s">
        <v>187</v>
      </c>
      <c r="E100" s="8" t="s">
        <v>29</v>
      </c>
      <c r="F100" s="9">
        <v>25</v>
      </c>
      <c r="G100" s="27">
        <f t="shared" si="35"/>
        <v>12.517928286852591</v>
      </c>
      <c r="H100" s="10">
        <v>12.56</v>
      </c>
      <c r="I100" s="10">
        <v>3.15</v>
      </c>
      <c r="J100" s="27">
        <f t="shared" si="106"/>
        <v>15.71</v>
      </c>
      <c r="K100" s="27">
        <f t="shared" si="107"/>
        <v>314</v>
      </c>
      <c r="L100" s="27">
        <f t="shared" si="108"/>
        <v>78.75</v>
      </c>
      <c r="M100" s="27">
        <f t="shared" si="109"/>
        <v>392.75</v>
      </c>
      <c r="N100" s="28">
        <f t="shared" si="40"/>
        <v>8.0550655974598578E-4</v>
      </c>
      <c r="Q100">
        <f t="shared" si="77"/>
        <v>312.94</v>
      </c>
    </row>
    <row r="101" spans="1:17" ht="26.1" customHeight="1" x14ac:dyDescent="0.2">
      <c r="A101" s="7" t="s">
        <v>188</v>
      </c>
      <c r="B101" s="9" t="s">
        <v>189</v>
      </c>
      <c r="C101" s="7" t="s">
        <v>24</v>
      </c>
      <c r="D101" s="7" t="s">
        <v>190</v>
      </c>
      <c r="E101" s="8" t="s">
        <v>29</v>
      </c>
      <c r="F101" s="9">
        <v>21</v>
      </c>
      <c r="G101" s="27">
        <f t="shared" si="35"/>
        <v>32.948207171314742</v>
      </c>
      <c r="H101" s="10">
        <v>32.049999999999997</v>
      </c>
      <c r="I101" s="10">
        <v>9.3000000000000007</v>
      </c>
      <c r="J101" s="27">
        <f t="shared" si="106"/>
        <v>41.349999999999994</v>
      </c>
      <c r="K101" s="27">
        <f t="shared" si="107"/>
        <v>673.05</v>
      </c>
      <c r="L101" s="27">
        <f t="shared" si="108"/>
        <v>195.3</v>
      </c>
      <c r="M101" s="27">
        <f t="shared" si="109"/>
        <v>868.35</v>
      </c>
      <c r="N101" s="28">
        <f t="shared" si="40"/>
        <v>1.7809334720698326E-3</v>
      </c>
      <c r="Q101">
        <f t="shared" si="77"/>
        <v>691.91</v>
      </c>
    </row>
    <row r="102" spans="1:17" ht="26.1" customHeight="1" x14ac:dyDescent="0.2">
      <c r="A102" s="7" t="s">
        <v>191</v>
      </c>
      <c r="B102" s="9" t="s">
        <v>192</v>
      </c>
      <c r="C102" s="7" t="s">
        <v>24</v>
      </c>
      <c r="D102" s="7" t="s">
        <v>193</v>
      </c>
      <c r="E102" s="8" t="s">
        <v>29</v>
      </c>
      <c r="F102" s="9">
        <v>25</v>
      </c>
      <c r="G102" s="27">
        <f t="shared" si="35"/>
        <v>5.7290836653386457</v>
      </c>
      <c r="H102" s="10">
        <v>0.88</v>
      </c>
      <c r="I102" s="10">
        <v>6.31</v>
      </c>
      <c r="J102" s="27">
        <f t="shared" si="106"/>
        <v>7.1899999999999995</v>
      </c>
      <c r="K102" s="27">
        <f t="shared" si="107"/>
        <v>22</v>
      </c>
      <c r="L102" s="27">
        <f t="shared" si="108"/>
        <v>157.75</v>
      </c>
      <c r="M102" s="27">
        <f t="shared" si="109"/>
        <v>179.75</v>
      </c>
      <c r="N102" s="28">
        <f t="shared" si="40"/>
        <v>3.6865640767496104E-4</v>
      </c>
      <c r="Q102">
        <f t="shared" si="77"/>
        <v>143.22</v>
      </c>
    </row>
    <row r="103" spans="1:17" ht="39" customHeight="1" x14ac:dyDescent="0.2">
      <c r="A103" s="7" t="s">
        <v>194</v>
      </c>
      <c r="B103" s="9" t="s">
        <v>195</v>
      </c>
      <c r="C103" s="7" t="s">
        <v>24</v>
      </c>
      <c r="D103" s="7" t="s">
        <v>196</v>
      </c>
      <c r="E103" s="8" t="s">
        <v>49</v>
      </c>
      <c r="F103" s="9">
        <v>8</v>
      </c>
      <c r="G103" s="27">
        <f t="shared" si="35"/>
        <v>6.1593625498007967</v>
      </c>
      <c r="H103" s="10">
        <v>3.21</v>
      </c>
      <c r="I103" s="10">
        <v>4.5199999999999996</v>
      </c>
      <c r="J103" s="27">
        <f t="shared" si="106"/>
        <v>7.7299999999999995</v>
      </c>
      <c r="K103" s="27">
        <f t="shared" si="107"/>
        <v>25.68</v>
      </c>
      <c r="L103" s="27">
        <f t="shared" si="108"/>
        <v>36.159999999999997</v>
      </c>
      <c r="M103" s="27">
        <f t="shared" si="109"/>
        <v>61.84</v>
      </c>
      <c r="N103" s="28">
        <f t="shared" si="40"/>
        <v>1.268301098782731E-4</v>
      </c>
      <c r="Q103">
        <f t="shared" si="77"/>
        <v>49.27</v>
      </c>
    </row>
    <row r="104" spans="1:17" ht="39" customHeight="1" x14ac:dyDescent="0.2">
      <c r="A104" s="7" t="s">
        <v>197</v>
      </c>
      <c r="B104" s="9" t="s">
        <v>198</v>
      </c>
      <c r="C104" s="7" t="s">
        <v>24</v>
      </c>
      <c r="D104" s="7" t="s">
        <v>199</v>
      </c>
      <c r="E104" s="8" t="s">
        <v>49</v>
      </c>
      <c r="F104" s="9">
        <v>8</v>
      </c>
      <c r="G104" s="27">
        <f t="shared" si="35"/>
        <v>12.605577689243029</v>
      </c>
      <c r="H104" s="10">
        <v>9.24</v>
      </c>
      <c r="I104" s="10">
        <v>6.58</v>
      </c>
      <c r="J104" s="27">
        <f t="shared" si="106"/>
        <v>15.82</v>
      </c>
      <c r="K104" s="27">
        <f t="shared" si="107"/>
        <v>73.92</v>
      </c>
      <c r="L104" s="27">
        <f t="shared" si="108"/>
        <v>52.64</v>
      </c>
      <c r="M104" s="27">
        <f t="shared" si="109"/>
        <v>126.56</v>
      </c>
      <c r="N104" s="28">
        <f t="shared" si="40"/>
        <v>2.5956692603806993E-4</v>
      </c>
      <c r="Q104">
        <f t="shared" si="77"/>
        <v>100.84</v>
      </c>
    </row>
    <row r="105" spans="1:17" ht="26.1" customHeight="1" x14ac:dyDescent="0.2">
      <c r="A105" s="7" t="s">
        <v>200</v>
      </c>
      <c r="B105" s="9" t="s">
        <v>201</v>
      </c>
      <c r="C105" s="7" t="s">
        <v>24</v>
      </c>
      <c r="D105" s="7" t="s">
        <v>202</v>
      </c>
      <c r="E105" s="8" t="s">
        <v>49</v>
      </c>
      <c r="F105" s="9">
        <v>2</v>
      </c>
      <c r="G105" s="27">
        <f t="shared" si="35"/>
        <v>61.569721115537853</v>
      </c>
      <c r="H105" s="10">
        <v>3.61</v>
      </c>
      <c r="I105" s="10">
        <v>73.66</v>
      </c>
      <c r="J105" s="27">
        <f t="shared" si="106"/>
        <v>77.27</v>
      </c>
      <c r="K105" s="27">
        <f t="shared" si="107"/>
        <v>7.22</v>
      </c>
      <c r="L105" s="27">
        <f t="shared" si="108"/>
        <v>147.32</v>
      </c>
      <c r="M105" s="27">
        <f t="shared" si="109"/>
        <v>154.54</v>
      </c>
      <c r="N105" s="28">
        <f t="shared" si="40"/>
        <v>3.1695221831481762E-4</v>
      </c>
      <c r="Q105">
        <f t="shared" si="77"/>
        <v>123.13</v>
      </c>
    </row>
    <row r="106" spans="1:17" ht="39" customHeight="1" x14ac:dyDescent="0.2">
      <c r="A106" s="7" t="s">
        <v>203</v>
      </c>
      <c r="B106" s="9" t="s">
        <v>204</v>
      </c>
      <c r="C106" s="7" t="s">
        <v>24</v>
      </c>
      <c r="D106" s="7" t="s">
        <v>205</v>
      </c>
      <c r="E106" s="8" t="s">
        <v>29</v>
      </c>
      <c r="F106" s="9">
        <v>8</v>
      </c>
      <c r="G106" s="27">
        <f t="shared" ref="G106:G173" si="110">(J106/(1+H$2))</f>
        <v>39.426294820717139</v>
      </c>
      <c r="H106" s="10">
        <v>20.29</v>
      </c>
      <c r="I106" s="10">
        <v>29.19</v>
      </c>
      <c r="J106" s="27">
        <f t="shared" si="106"/>
        <v>49.480000000000004</v>
      </c>
      <c r="K106" s="27">
        <f t="shared" si="107"/>
        <v>162.32</v>
      </c>
      <c r="L106" s="27">
        <f t="shared" si="108"/>
        <v>233.52</v>
      </c>
      <c r="M106" s="27">
        <f t="shared" si="109"/>
        <v>395.84</v>
      </c>
      <c r="N106" s="28">
        <f>M106/M$314</f>
        <v>8.118439633605372E-4</v>
      </c>
      <c r="Q106">
        <f t="shared" si="77"/>
        <v>315.41000000000003</v>
      </c>
    </row>
    <row r="107" spans="1:17" ht="39" customHeight="1" x14ac:dyDescent="0.2">
      <c r="A107" s="7" t="s">
        <v>206</v>
      </c>
      <c r="B107" s="9" t="s">
        <v>207</v>
      </c>
      <c r="C107" s="7" t="s">
        <v>24</v>
      </c>
      <c r="D107" s="7" t="s">
        <v>208</v>
      </c>
      <c r="E107" s="8" t="s">
        <v>29</v>
      </c>
      <c r="F107" s="9">
        <v>13</v>
      </c>
      <c r="G107" s="27">
        <f t="shared" si="110"/>
        <v>28.318725099601597</v>
      </c>
      <c r="H107" s="10">
        <v>14.52</v>
      </c>
      <c r="I107" s="10">
        <v>21.02</v>
      </c>
      <c r="J107" s="27">
        <f t="shared" si="106"/>
        <v>35.54</v>
      </c>
      <c r="K107" s="27">
        <f t="shared" si="107"/>
        <v>188.76</v>
      </c>
      <c r="L107" s="27">
        <f t="shared" si="108"/>
        <v>273.26</v>
      </c>
      <c r="M107" s="27">
        <f t="shared" si="109"/>
        <v>462.02</v>
      </c>
      <c r="N107" s="28">
        <f>M107/M$314</f>
        <v>9.4757515145471756E-4</v>
      </c>
      <c r="Q107">
        <f t="shared" si="77"/>
        <v>368.14</v>
      </c>
    </row>
    <row r="108" spans="1:17" ht="51.95" customHeight="1" x14ac:dyDescent="0.2">
      <c r="A108" s="7" t="s">
        <v>209</v>
      </c>
      <c r="B108" s="9" t="s">
        <v>210</v>
      </c>
      <c r="C108" s="7" t="s">
        <v>24</v>
      </c>
      <c r="D108" s="7" t="s">
        <v>211</v>
      </c>
      <c r="E108" s="8" t="s">
        <v>49</v>
      </c>
      <c r="F108" s="9">
        <v>2</v>
      </c>
      <c r="G108" s="27">
        <f t="shared" si="110"/>
        <v>30.199203187250998</v>
      </c>
      <c r="H108" s="10">
        <v>8.7799999999999994</v>
      </c>
      <c r="I108" s="10">
        <v>29.12</v>
      </c>
      <c r="J108" s="27">
        <f t="shared" si="106"/>
        <v>37.9</v>
      </c>
      <c r="K108" s="27">
        <f t="shared" si="107"/>
        <v>17.559999999999999</v>
      </c>
      <c r="L108" s="27">
        <f t="shared" si="108"/>
        <v>58.24</v>
      </c>
      <c r="M108" s="27">
        <f t="shared" si="109"/>
        <v>75.8</v>
      </c>
      <c r="N108" s="28">
        <f>M108/M$314</f>
        <v>1.5546122782621443E-4</v>
      </c>
      <c r="Q108">
        <f t="shared" si="77"/>
        <v>60.39</v>
      </c>
    </row>
    <row r="109" spans="1:17" ht="51.95" customHeight="1" x14ac:dyDescent="0.2">
      <c r="A109" s="7" t="s">
        <v>212</v>
      </c>
      <c r="B109" s="9" t="s">
        <v>213</v>
      </c>
      <c r="C109" s="7" t="s">
        <v>24</v>
      </c>
      <c r="D109" s="7" t="s">
        <v>214</v>
      </c>
      <c r="E109" s="8" t="s">
        <v>49</v>
      </c>
      <c r="F109" s="9">
        <v>4</v>
      </c>
      <c r="G109" s="27">
        <f t="shared" si="110"/>
        <v>99.123505976095629</v>
      </c>
      <c r="H109" s="10">
        <v>16.61</v>
      </c>
      <c r="I109" s="10">
        <v>107.79</v>
      </c>
      <c r="J109" s="27">
        <f t="shared" si="106"/>
        <v>124.4</v>
      </c>
      <c r="K109" s="27">
        <f t="shared" si="107"/>
        <v>66.44</v>
      </c>
      <c r="L109" s="27">
        <f t="shared" si="108"/>
        <v>431.16</v>
      </c>
      <c r="M109" s="27">
        <f t="shared" si="109"/>
        <v>497.6</v>
      </c>
      <c r="N109" s="28">
        <f>M109/M$314</f>
        <v>1.0205475853077085E-3</v>
      </c>
      <c r="Q109">
        <f t="shared" si="77"/>
        <v>396.49</v>
      </c>
    </row>
    <row r="110" spans="1:17" ht="51.95" customHeight="1" x14ac:dyDescent="0.2">
      <c r="A110" s="7" t="s">
        <v>215</v>
      </c>
      <c r="B110" s="9" t="s">
        <v>216</v>
      </c>
      <c r="C110" s="7" t="s">
        <v>24</v>
      </c>
      <c r="D110" s="7" t="s">
        <v>217</v>
      </c>
      <c r="E110" s="8" t="s">
        <v>49</v>
      </c>
      <c r="F110" s="9">
        <v>2</v>
      </c>
      <c r="G110" s="27">
        <f t="shared" si="110"/>
        <v>16.262948207171316</v>
      </c>
      <c r="H110" s="10">
        <v>6.28</v>
      </c>
      <c r="I110" s="10">
        <v>14.13</v>
      </c>
      <c r="J110" s="27">
        <f t="shared" si="106"/>
        <v>20.41</v>
      </c>
      <c r="K110" s="27">
        <f t="shared" si="107"/>
        <v>12.56</v>
      </c>
      <c r="L110" s="27">
        <f t="shared" si="108"/>
        <v>28.26</v>
      </c>
      <c r="M110" s="27">
        <f t="shared" si="109"/>
        <v>40.82</v>
      </c>
      <c r="N110" s="28">
        <f>M110/M$314</f>
        <v>8.371935778187432E-5</v>
      </c>
      <c r="Q110">
        <f t="shared" si="77"/>
        <v>32.520000000000003</v>
      </c>
    </row>
    <row r="111" spans="1:17" ht="51.95" customHeight="1" x14ac:dyDescent="0.2">
      <c r="A111" s="7" t="s">
        <v>218</v>
      </c>
      <c r="B111" s="9" t="s">
        <v>219</v>
      </c>
      <c r="C111" s="7" t="s">
        <v>24</v>
      </c>
      <c r="D111" s="7" t="s">
        <v>220</v>
      </c>
      <c r="E111" s="8" t="s">
        <v>49</v>
      </c>
      <c r="F111" s="9">
        <v>8</v>
      </c>
      <c r="G111" s="27">
        <f t="shared" si="110"/>
        <v>15.394422310756974</v>
      </c>
      <c r="H111" s="10">
        <v>6.28</v>
      </c>
      <c r="I111" s="10">
        <v>13.04</v>
      </c>
      <c r="J111" s="27">
        <f t="shared" si="106"/>
        <v>19.32</v>
      </c>
      <c r="K111" s="27">
        <f t="shared" si="107"/>
        <v>50.24</v>
      </c>
      <c r="L111" s="27">
        <f t="shared" si="108"/>
        <v>104.32</v>
      </c>
      <c r="M111" s="27">
        <f t="shared" si="109"/>
        <v>154.56</v>
      </c>
      <c r="N111" s="28">
        <f>M111/M$314</f>
        <v>3.1699323710843939E-4</v>
      </c>
      <c r="Q111">
        <f t="shared" si="77"/>
        <v>123.15</v>
      </c>
    </row>
    <row r="112" spans="1:17" ht="39" customHeight="1" x14ac:dyDescent="0.2">
      <c r="A112" s="7" t="s">
        <v>221</v>
      </c>
      <c r="B112" s="9" t="s">
        <v>222</v>
      </c>
      <c r="C112" s="7" t="s">
        <v>24</v>
      </c>
      <c r="D112" s="7" t="s">
        <v>223</v>
      </c>
      <c r="E112" s="8" t="s">
        <v>49</v>
      </c>
      <c r="F112" s="9">
        <v>2</v>
      </c>
      <c r="G112" s="27">
        <f t="shared" si="110"/>
        <v>18.557768924302788</v>
      </c>
      <c r="H112" s="10">
        <v>7.53</v>
      </c>
      <c r="I112" s="10">
        <v>15.76</v>
      </c>
      <c r="J112" s="27">
        <f t="shared" si="106"/>
        <v>23.29</v>
      </c>
      <c r="K112" s="27">
        <f t="shared" si="107"/>
        <v>15.06</v>
      </c>
      <c r="L112" s="27">
        <f t="shared" si="108"/>
        <v>31.52</v>
      </c>
      <c r="M112" s="27">
        <f t="shared" si="109"/>
        <v>46.58</v>
      </c>
      <c r="N112" s="28">
        <f>M112/M$314</f>
        <v>9.5532770344921742E-5</v>
      </c>
      <c r="Q112">
        <f t="shared" si="77"/>
        <v>37.11</v>
      </c>
    </row>
    <row r="113" spans="1:17" ht="65.099999999999994" customHeight="1" x14ac:dyDescent="0.2">
      <c r="A113" s="7" t="s">
        <v>224</v>
      </c>
      <c r="B113" s="9" t="s">
        <v>225</v>
      </c>
      <c r="C113" s="7" t="s">
        <v>24</v>
      </c>
      <c r="D113" s="7" t="s">
        <v>226</v>
      </c>
      <c r="E113" s="8" t="s">
        <v>26</v>
      </c>
      <c r="F113" s="9">
        <v>3.8</v>
      </c>
      <c r="G113" s="27">
        <f t="shared" si="110"/>
        <v>129.10756972111554</v>
      </c>
      <c r="H113" s="10">
        <v>76.069999999999993</v>
      </c>
      <c r="I113" s="10">
        <v>85.96</v>
      </c>
      <c r="J113" s="27">
        <f t="shared" si="106"/>
        <v>162.02999999999997</v>
      </c>
      <c r="K113" s="27">
        <f t="shared" si="107"/>
        <v>289.06</v>
      </c>
      <c r="L113" s="27">
        <f t="shared" si="108"/>
        <v>326.64</v>
      </c>
      <c r="M113" s="27">
        <f t="shared" si="109"/>
        <v>615.70000000000005</v>
      </c>
      <c r="N113" s="28">
        <f>M113/M$314</f>
        <v>1.2627635616438025E-3</v>
      </c>
      <c r="Q113">
        <f t="shared" si="77"/>
        <v>490.6</v>
      </c>
    </row>
    <row r="114" spans="1:17" ht="26.1" customHeight="1" x14ac:dyDescent="0.2">
      <c r="A114" s="7" t="s">
        <v>227</v>
      </c>
      <c r="B114" s="9" t="s">
        <v>228</v>
      </c>
      <c r="C114" s="7" t="s">
        <v>24</v>
      </c>
      <c r="D114" s="7" t="s">
        <v>229</v>
      </c>
      <c r="E114" s="8" t="s">
        <v>29</v>
      </c>
      <c r="F114" s="9">
        <v>1.35</v>
      </c>
      <c r="G114" s="27">
        <f t="shared" si="110"/>
        <v>51.386454183266935</v>
      </c>
      <c r="H114" s="10">
        <v>18.66</v>
      </c>
      <c r="I114" s="10">
        <v>45.83</v>
      </c>
      <c r="J114" s="27">
        <f t="shared" si="106"/>
        <v>64.489999999999995</v>
      </c>
      <c r="K114" s="27">
        <f t="shared" si="107"/>
        <v>25.19</v>
      </c>
      <c r="L114" s="27">
        <f t="shared" si="108"/>
        <v>61.87</v>
      </c>
      <c r="M114" s="27">
        <f t="shared" si="109"/>
        <v>87.06</v>
      </c>
      <c r="N114" s="28">
        <f>M114/M$314</f>
        <v>1.7855480863522729E-4</v>
      </c>
      <c r="Q114">
        <f t="shared" si="77"/>
        <v>69.37</v>
      </c>
    </row>
    <row r="115" spans="1:17" ht="39" customHeight="1" x14ac:dyDescent="0.2">
      <c r="A115" s="7" t="s">
        <v>230</v>
      </c>
      <c r="B115" s="9" t="s">
        <v>231</v>
      </c>
      <c r="C115" s="7" t="s">
        <v>24</v>
      </c>
      <c r="D115" s="7" t="s">
        <v>232</v>
      </c>
      <c r="E115" s="8" t="s">
        <v>26</v>
      </c>
      <c r="F115" s="9">
        <v>7.8</v>
      </c>
      <c r="G115" s="27">
        <f t="shared" si="110"/>
        <v>4.4541832669322714</v>
      </c>
      <c r="H115" s="10">
        <v>2.73</v>
      </c>
      <c r="I115" s="10">
        <v>2.86</v>
      </c>
      <c r="J115" s="27">
        <f t="shared" si="106"/>
        <v>5.59</v>
      </c>
      <c r="K115" s="27">
        <f t="shared" si="107"/>
        <v>21.29</v>
      </c>
      <c r="L115" s="27">
        <f t="shared" si="108"/>
        <v>22.3</v>
      </c>
      <c r="M115" s="27">
        <f t="shared" si="109"/>
        <v>43.59</v>
      </c>
      <c r="N115" s="28">
        <f>M115/M$314</f>
        <v>8.9400460698478733E-5</v>
      </c>
      <c r="Q115">
        <f t="shared" si="77"/>
        <v>34.74</v>
      </c>
    </row>
    <row r="116" spans="1:17" ht="65.099999999999994" customHeight="1" x14ac:dyDescent="0.2">
      <c r="A116" s="7" t="s">
        <v>233</v>
      </c>
      <c r="B116" s="9" t="s">
        <v>234</v>
      </c>
      <c r="C116" s="7" t="s">
        <v>24</v>
      </c>
      <c r="D116" s="7" t="s">
        <v>235</v>
      </c>
      <c r="E116" s="8" t="s">
        <v>26</v>
      </c>
      <c r="F116" s="9">
        <v>7.8</v>
      </c>
      <c r="G116" s="27">
        <f t="shared" si="110"/>
        <v>29.314741035856574</v>
      </c>
      <c r="H116" s="10">
        <v>13.53</v>
      </c>
      <c r="I116" s="10">
        <v>23.26</v>
      </c>
      <c r="J116" s="27">
        <f t="shared" si="106"/>
        <v>36.79</v>
      </c>
      <c r="K116" s="27">
        <f t="shared" si="107"/>
        <v>105.53</v>
      </c>
      <c r="L116" s="27">
        <f t="shared" si="108"/>
        <v>181.42</v>
      </c>
      <c r="M116" s="27">
        <f t="shared" si="109"/>
        <v>286.95</v>
      </c>
      <c r="N116" s="28">
        <f>M116/M$314</f>
        <v>5.8851714148723262E-4</v>
      </c>
      <c r="Q116">
        <f t="shared" si="77"/>
        <v>228.65</v>
      </c>
    </row>
    <row r="117" spans="1:17" ht="51.95" customHeight="1" x14ac:dyDescent="0.2">
      <c r="A117" s="7" t="s">
        <v>236</v>
      </c>
      <c r="B117" s="9" t="s">
        <v>237</v>
      </c>
      <c r="C117" s="7" t="s">
        <v>24</v>
      </c>
      <c r="D117" s="7" t="s">
        <v>238</v>
      </c>
      <c r="E117" s="8" t="s">
        <v>26</v>
      </c>
      <c r="F117" s="9">
        <v>18.3</v>
      </c>
      <c r="G117" s="27">
        <f t="shared" si="110"/>
        <v>33.282868525896411</v>
      </c>
      <c r="H117" s="10">
        <v>12.93</v>
      </c>
      <c r="I117" s="10">
        <v>28.84</v>
      </c>
      <c r="J117" s="27">
        <f t="shared" si="106"/>
        <v>41.769999999999996</v>
      </c>
      <c r="K117" s="27">
        <f t="shared" si="107"/>
        <v>236.61</v>
      </c>
      <c r="L117" s="27">
        <f t="shared" si="108"/>
        <v>527.77</v>
      </c>
      <c r="M117" s="27">
        <f t="shared" si="109"/>
        <v>764.38</v>
      </c>
      <c r="N117" s="28">
        <f>M117/M$314</f>
        <v>1.5676972734274643E-3</v>
      </c>
      <c r="Q117">
        <f t="shared" si="77"/>
        <v>609.07000000000005</v>
      </c>
    </row>
    <row r="118" spans="1:17" ht="39" customHeight="1" x14ac:dyDescent="0.2">
      <c r="A118" s="7" t="s">
        <v>239</v>
      </c>
      <c r="B118" s="9" t="s">
        <v>240</v>
      </c>
      <c r="C118" s="7" t="s">
        <v>24</v>
      </c>
      <c r="D118" s="7" t="s">
        <v>241</v>
      </c>
      <c r="E118" s="8" t="s">
        <v>26</v>
      </c>
      <c r="F118" s="9">
        <v>18.3</v>
      </c>
      <c r="G118" s="27">
        <f t="shared" si="110"/>
        <v>120.57370517928287</v>
      </c>
      <c r="H118" s="10">
        <v>13.91</v>
      </c>
      <c r="I118" s="10">
        <v>137.41</v>
      </c>
      <c r="J118" s="27">
        <f t="shared" si="106"/>
        <v>151.32</v>
      </c>
      <c r="K118" s="27">
        <f t="shared" si="107"/>
        <v>254.55</v>
      </c>
      <c r="L118" s="27">
        <f t="shared" si="108"/>
        <v>2514.6</v>
      </c>
      <c r="M118" s="27">
        <f t="shared" si="109"/>
        <v>2769.15</v>
      </c>
      <c r="N118" s="28">
        <f>M118/M$314</f>
        <v>5.6793596178754844E-3</v>
      </c>
      <c r="Q118">
        <f t="shared" si="77"/>
        <v>2206.4899999999998</v>
      </c>
    </row>
    <row r="119" spans="1:17" ht="51.95" customHeight="1" x14ac:dyDescent="0.2">
      <c r="A119" s="7" t="s">
        <v>242</v>
      </c>
      <c r="B119" s="9" t="s">
        <v>243</v>
      </c>
      <c r="C119" s="7" t="s">
        <v>24</v>
      </c>
      <c r="D119" s="7" t="s">
        <v>244</v>
      </c>
      <c r="E119" s="8" t="s">
        <v>26</v>
      </c>
      <c r="F119" s="9">
        <v>71.45</v>
      </c>
      <c r="G119" s="27">
        <f t="shared" si="110"/>
        <v>63.163346613545819</v>
      </c>
      <c r="H119" s="10">
        <v>21.45</v>
      </c>
      <c r="I119" s="10">
        <v>57.82</v>
      </c>
      <c r="J119" s="27">
        <f t="shared" si="106"/>
        <v>79.27</v>
      </c>
      <c r="K119" s="27">
        <f t="shared" si="107"/>
        <v>1532.6</v>
      </c>
      <c r="L119" s="27">
        <f t="shared" si="108"/>
        <v>4131.2299999999996</v>
      </c>
      <c r="M119" s="27">
        <f t="shared" si="109"/>
        <v>5663.83</v>
      </c>
      <c r="N119" s="28">
        <f>M119/M$314</f>
        <v>1.1616173693917521E-2</v>
      </c>
      <c r="Q119">
        <f t="shared" si="77"/>
        <v>4513.0200000000004</v>
      </c>
    </row>
    <row r="120" spans="1:17" ht="39" customHeight="1" x14ac:dyDescent="0.2">
      <c r="A120" s="7" t="s">
        <v>245</v>
      </c>
      <c r="B120" s="9" t="s">
        <v>246</v>
      </c>
      <c r="C120" s="7" t="s">
        <v>24</v>
      </c>
      <c r="D120" s="7" t="s">
        <v>247</v>
      </c>
      <c r="E120" s="8" t="s">
        <v>26</v>
      </c>
      <c r="F120" s="9">
        <v>9.8800000000000008</v>
      </c>
      <c r="G120" s="27">
        <f t="shared" si="110"/>
        <v>816.55776892430288</v>
      </c>
      <c r="H120" s="10">
        <v>150.62</v>
      </c>
      <c r="I120" s="10">
        <v>874.16</v>
      </c>
      <c r="J120" s="27">
        <f t="shared" si="106"/>
        <v>1024.78</v>
      </c>
      <c r="K120" s="27">
        <f t="shared" si="107"/>
        <v>1488.12</v>
      </c>
      <c r="L120" s="27">
        <f t="shared" si="108"/>
        <v>8636.7000000000007</v>
      </c>
      <c r="M120" s="27">
        <f t="shared" si="109"/>
        <v>10124.82</v>
      </c>
      <c r="N120" s="28">
        <f>M120/M$314</f>
        <v>2.0765395101839213E-2</v>
      </c>
      <c r="Q120">
        <f t="shared" si="77"/>
        <v>8067.59</v>
      </c>
    </row>
    <row r="121" spans="1:17" ht="39" customHeight="1" x14ac:dyDescent="0.2">
      <c r="A121" s="7" t="s">
        <v>248</v>
      </c>
      <c r="B121" s="9" t="s">
        <v>249</v>
      </c>
      <c r="C121" s="7" t="s">
        <v>24</v>
      </c>
      <c r="D121" s="7" t="s">
        <v>250</v>
      </c>
      <c r="E121" s="8" t="s">
        <v>26</v>
      </c>
      <c r="F121" s="9">
        <v>4.68</v>
      </c>
      <c r="G121" s="27">
        <f t="shared" si="110"/>
        <v>1192.4223107569721</v>
      </c>
      <c r="H121" s="10">
        <v>11.33</v>
      </c>
      <c r="I121" s="10">
        <v>1485.16</v>
      </c>
      <c r="J121" s="27">
        <f t="shared" si="106"/>
        <v>1496.49</v>
      </c>
      <c r="K121" s="27">
        <f t="shared" si="107"/>
        <v>53.02</v>
      </c>
      <c r="L121" s="27">
        <f t="shared" si="108"/>
        <v>6950.54</v>
      </c>
      <c r="M121" s="27">
        <f t="shared" si="109"/>
        <v>7003.56</v>
      </c>
      <c r="N121" s="28">
        <f>M121/M$314</f>
        <v>1.4363879112857024E-2</v>
      </c>
      <c r="Q121">
        <f t="shared" si="77"/>
        <v>5580.53</v>
      </c>
    </row>
    <row r="122" spans="1:17" ht="65.099999999999994" customHeight="1" x14ac:dyDescent="0.2">
      <c r="A122" s="7" t="s">
        <v>251</v>
      </c>
      <c r="B122" s="9" t="s">
        <v>126</v>
      </c>
      <c r="C122" s="7" t="s">
        <v>24</v>
      </c>
      <c r="D122" s="7" t="s">
        <v>555</v>
      </c>
      <c r="E122" s="8" t="s">
        <v>49</v>
      </c>
      <c r="F122" s="9">
        <v>2</v>
      </c>
      <c r="G122" s="27">
        <f t="shared" si="110"/>
        <v>1155.3545816733067</v>
      </c>
      <c r="H122" s="10">
        <v>16.86</v>
      </c>
      <c r="I122" s="10">
        <v>1433.11</v>
      </c>
      <c r="J122" s="27">
        <f t="shared" si="106"/>
        <v>1449.9699999999998</v>
      </c>
      <c r="K122" s="27">
        <f t="shared" si="107"/>
        <v>33.72</v>
      </c>
      <c r="L122" s="27">
        <f t="shared" si="108"/>
        <v>2866.22</v>
      </c>
      <c r="M122" s="27">
        <f t="shared" si="109"/>
        <v>2899.94</v>
      </c>
      <c r="N122" s="28">
        <f>M122/M$314</f>
        <v>5.9476020187645426E-3</v>
      </c>
      <c r="Q122">
        <f t="shared" si="77"/>
        <v>2310.6999999999998</v>
      </c>
    </row>
    <row r="123" spans="1:17" ht="26.1" customHeight="1" x14ac:dyDescent="0.2">
      <c r="A123" s="7" t="s">
        <v>252</v>
      </c>
      <c r="B123" s="9" t="s">
        <v>253</v>
      </c>
      <c r="C123" s="7" t="s">
        <v>24</v>
      </c>
      <c r="D123" s="7" t="s">
        <v>254</v>
      </c>
      <c r="E123" s="8" t="s">
        <v>49</v>
      </c>
      <c r="F123" s="9">
        <v>6</v>
      </c>
      <c r="G123" s="27">
        <f t="shared" si="110"/>
        <v>554.22310756972115</v>
      </c>
      <c r="H123" s="10">
        <v>18.55</v>
      </c>
      <c r="I123" s="10">
        <v>677</v>
      </c>
      <c r="J123" s="27">
        <f t="shared" si="106"/>
        <v>695.55</v>
      </c>
      <c r="K123" s="27">
        <f t="shared" si="107"/>
        <v>111.3</v>
      </c>
      <c r="L123" s="27">
        <f t="shared" si="108"/>
        <v>4062</v>
      </c>
      <c r="M123" s="27">
        <f t="shared" si="109"/>
        <v>4173.3</v>
      </c>
      <c r="N123" s="28">
        <f>M123/M$314</f>
        <v>8.5591865710704582E-3</v>
      </c>
      <c r="Q123">
        <f t="shared" si="77"/>
        <v>3325.33</v>
      </c>
    </row>
    <row r="124" spans="1:17" ht="39" customHeight="1" x14ac:dyDescent="0.2">
      <c r="A124" s="7" t="s">
        <v>255</v>
      </c>
      <c r="B124" s="9" t="s">
        <v>256</v>
      </c>
      <c r="C124" s="7" t="s">
        <v>24</v>
      </c>
      <c r="D124" s="7" t="s">
        <v>506</v>
      </c>
      <c r="E124" s="8" t="s">
        <v>49</v>
      </c>
      <c r="F124" s="9">
        <v>2</v>
      </c>
      <c r="G124" s="27">
        <f t="shared" si="110"/>
        <v>687.66533864541839</v>
      </c>
      <c r="H124" s="10">
        <v>51.54</v>
      </c>
      <c r="I124" s="10">
        <v>811.48</v>
      </c>
      <c r="J124" s="27">
        <f t="shared" si="106"/>
        <v>863.02</v>
      </c>
      <c r="K124" s="27">
        <f t="shared" si="107"/>
        <v>103.08</v>
      </c>
      <c r="L124" s="27">
        <f t="shared" si="108"/>
        <v>1622.96</v>
      </c>
      <c r="M124" s="27">
        <f t="shared" si="109"/>
        <v>1726.04</v>
      </c>
      <c r="N124" s="28">
        <f>M124/M$314</f>
        <v>3.5400039271393027E-3</v>
      </c>
      <c r="Q124">
        <f t="shared" si="77"/>
        <v>1375.33</v>
      </c>
    </row>
    <row r="125" spans="1:17" ht="39" customHeight="1" x14ac:dyDescent="0.2">
      <c r="A125" s="7" t="s">
        <v>258</v>
      </c>
      <c r="B125" s="9" t="s">
        <v>259</v>
      </c>
      <c r="C125" s="7" t="s">
        <v>24</v>
      </c>
      <c r="D125" s="7" t="s">
        <v>260</v>
      </c>
      <c r="E125" s="8" t="s">
        <v>49</v>
      </c>
      <c r="F125" s="9">
        <v>4</v>
      </c>
      <c r="G125" s="27">
        <f t="shared" si="110"/>
        <v>146.98804780876495</v>
      </c>
      <c r="H125" s="10">
        <v>23.95</v>
      </c>
      <c r="I125" s="10">
        <v>160.52000000000001</v>
      </c>
      <c r="J125" s="27">
        <f t="shared" si="106"/>
        <v>184.47</v>
      </c>
      <c r="K125" s="27">
        <f t="shared" si="107"/>
        <v>95.8</v>
      </c>
      <c r="L125" s="27">
        <f t="shared" si="108"/>
        <v>642.08000000000004</v>
      </c>
      <c r="M125" s="27">
        <f t="shared" si="109"/>
        <v>737.88</v>
      </c>
      <c r="N125" s="28">
        <f>M125/M$314</f>
        <v>1.5133473718787218E-3</v>
      </c>
      <c r="Q125">
        <f t="shared" si="77"/>
        <v>587.95000000000005</v>
      </c>
    </row>
    <row r="126" spans="1:17" ht="39" customHeight="1" x14ac:dyDescent="0.2">
      <c r="A126" s="7" t="s">
        <v>261</v>
      </c>
      <c r="B126" s="9" t="s">
        <v>262</v>
      </c>
      <c r="C126" s="7" t="s">
        <v>24</v>
      </c>
      <c r="D126" s="7" t="s">
        <v>505</v>
      </c>
      <c r="E126" s="8" t="s">
        <v>49</v>
      </c>
      <c r="F126" s="9">
        <v>4</v>
      </c>
      <c r="G126" s="27">
        <f t="shared" si="110"/>
        <v>114.52589641434263</v>
      </c>
      <c r="H126" s="10">
        <v>2.91</v>
      </c>
      <c r="I126" s="10">
        <v>140.82</v>
      </c>
      <c r="J126" s="27">
        <f t="shared" si="106"/>
        <v>143.72999999999999</v>
      </c>
      <c r="K126" s="27">
        <f t="shared" si="107"/>
        <v>11.64</v>
      </c>
      <c r="L126" s="27">
        <f t="shared" si="108"/>
        <v>563.28</v>
      </c>
      <c r="M126" s="27">
        <f t="shared" si="109"/>
        <v>574.91999999999996</v>
      </c>
      <c r="N126" s="28">
        <f>M126/M$314</f>
        <v>1.1791262414491714E-3</v>
      </c>
      <c r="Q126">
        <f t="shared" si="77"/>
        <v>458.1</v>
      </c>
    </row>
    <row r="127" spans="1:17" ht="26.1" customHeight="1" x14ac:dyDescent="0.2">
      <c r="A127" s="7" t="s">
        <v>264</v>
      </c>
      <c r="B127" s="9" t="s">
        <v>105</v>
      </c>
      <c r="C127" s="7" t="s">
        <v>24</v>
      </c>
      <c r="D127" s="7" t="s">
        <v>106</v>
      </c>
      <c r="E127" s="8" t="s">
        <v>26</v>
      </c>
      <c r="F127" s="9">
        <v>18.3</v>
      </c>
      <c r="G127" s="27">
        <f t="shared" si="110"/>
        <v>14.517928286852589</v>
      </c>
      <c r="H127" s="10">
        <v>6.5</v>
      </c>
      <c r="I127" s="10">
        <v>11.72</v>
      </c>
      <c r="J127" s="27">
        <f t="shared" si="106"/>
        <v>18.22</v>
      </c>
      <c r="K127" s="27">
        <f t="shared" si="107"/>
        <v>118.95</v>
      </c>
      <c r="L127" s="27">
        <f t="shared" si="108"/>
        <v>214.47</v>
      </c>
      <c r="M127" s="27">
        <f t="shared" si="109"/>
        <v>333.42</v>
      </c>
      <c r="N127" s="28">
        <f>M127/M$314</f>
        <v>6.8382430846723513E-4</v>
      </c>
      <c r="Q127">
        <f t="shared" si="77"/>
        <v>265.67</v>
      </c>
    </row>
    <row r="128" spans="1:17" ht="24" customHeight="1" x14ac:dyDescent="0.2">
      <c r="A128" s="3" t="s">
        <v>265</v>
      </c>
      <c r="B128" s="3"/>
      <c r="C128" s="3"/>
      <c r="D128" s="3" t="s">
        <v>266</v>
      </c>
      <c r="E128" s="3"/>
      <c r="F128" s="4"/>
      <c r="G128" s="3"/>
      <c r="H128" s="3"/>
      <c r="I128" s="3"/>
      <c r="J128" s="3"/>
      <c r="K128" s="3"/>
      <c r="L128" s="3"/>
      <c r="M128" s="5">
        <f>SUM(M129:M148)</f>
        <v>35368.35</v>
      </c>
      <c r="N128" s="6">
        <f>M128/M$314</f>
        <v>7.2538352469489323E-2</v>
      </c>
      <c r="Q128">
        <f t="shared" si="77"/>
        <v>0</v>
      </c>
    </row>
    <row r="129" spans="1:17" ht="24" customHeight="1" x14ac:dyDescent="0.2">
      <c r="A129" s="7" t="s">
        <v>267</v>
      </c>
      <c r="B129" s="9" t="s">
        <v>175</v>
      </c>
      <c r="C129" s="7" t="s">
        <v>24</v>
      </c>
      <c r="D129" s="7" t="s">
        <v>176</v>
      </c>
      <c r="E129" s="8" t="s">
        <v>49</v>
      </c>
      <c r="F129" s="9">
        <v>8</v>
      </c>
      <c r="G129" s="27">
        <f t="shared" si="110"/>
        <v>22.119521912350599</v>
      </c>
      <c r="H129" s="10">
        <v>21.34</v>
      </c>
      <c r="I129" s="10">
        <v>6.42</v>
      </c>
      <c r="J129" s="27">
        <f t="shared" ref="J129" si="111">I129+H129</f>
        <v>27.759999999999998</v>
      </c>
      <c r="K129" s="27">
        <f t="shared" ref="K129" si="112">TRUNC(H129*F129,2)</f>
        <v>170.72</v>
      </c>
      <c r="L129" s="27">
        <f t="shared" ref="L129" si="113">TRUNC(I129*F129,2)</f>
        <v>51.36</v>
      </c>
      <c r="M129" s="27">
        <f t="shared" ref="M129" si="114">TRUNC(L129+K129,2)</f>
        <v>222.08</v>
      </c>
      <c r="N129" s="28">
        <f>M129/M$314</f>
        <v>4.5547268437527315E-4</v>
      </c>
      <c r="Q129">
        <f t="shared" si="77"/>
        <v>176.95</v>
      </c>
    </row>
    <row r="130" spans="1:17" ht="26.1" customHeight="1" x14ac:dyDescent="0.2">
      <c r="A130" s="7" t="s">
        <v>268</v>
      </c>
      <c r="B130" s="9" t="s">
        <v>179</v>
      </c>
      <c r="C130" s="7" t="s">
        <v>24</v>
      </c>
      <c r="D130" s="7" t="s">
        <v>180</v>
      </c>
      <c r="E130" s="8" t="s">
        <v>181</v>
      </c>
      <c r="F130" s="9">
        <v>13.52</v>
      </c>
      <c r="G130" s="27">
        <f t="shared" si="110"/>
        <v>51.083665338645424</v>
      </c>
      <c r="H130" s="10">
        <v>46.9</v>
      </c>
      <c r="I130" s="10">
        <v>17.21</v>
      </c>
      <c r="J130" s="27">
        <f t="shared" ref="J130:J148" si="115">I130+H130</f>
        <v>64.11</v>
      </c>
      <c r="K130" s="27">
        <f t="shared" ref="K130:K148" si="116">TRUNC(H130*F130,2)</f>
        <v>634.08000000000004</v>
      </c>
      <c r="L130" s="27">
        <f t="shared" ref="L130:L148" si="117">TRUNC(I130*F130,2)</f>
        <v>232.67</v>
      </c>
      <c r="M130" s="27">
        <f t="shared" ref="M130:M148" si="118">TRUNC(L130+K130,2)</f>
        <v>866.75</v>
      </c>
      <c r="N130" s="28">
        <f>M130/M$314</f>
        <v>1.7776519685800971E-3</v>
      </c>
      <c r="Q130">
        <f t="shared" si="77"/>
        <v>690.65</v>
      </c>
    </row>
    <row r="131" spans="1:17" ht="26.1" customHeight="1" x14ac:dyDescent="0.2">
      <c r="A131" s="7" t="s">
        <v>269</v>
      </c>
      <c r="B131" s="9" t="s">
        <v>183</v>
      </c>
      <c r="C131" s="7" t="s">
        <v>24</v>
      </c>
      <c r="D131" s="7" t="s">
        <v>184</v>
      </c>
      <c r="E131" s="8" t="s">
        <v>26</v>
      </c>
      <c r="F131" s="9">
        <v>66.59</v>
      </c>
      <c r="G131" s="27">
        <f t="shared" si="110"/>
        <v>20.17529880478088</v>
      </c>
      <c r="H131" s="10">
        <v>18.72</v>
      </c>
      <c r="I131" s="10">
        <v>6.6</v>
      </c>
      <c r="J131" s="27">
        <f t="shared" si="115"/>
        <v>25.32</v>
      </c>
      <c r="K131" s="27">
        <f t="shared" si="116"/>
        <v>1246.56</v>
      </c>
      <c r="L131" s="27">
        <f t="shared" si="117"/>
        <v>439.49</v>
      </c>
      <c r="M131" s="27">
        <f t="shared" si="118"/>
        <v>1686.05</v>
      </c>
      <c r="N131" s="28">
        <f>M131/M$314</f>
        <v>3.4579868492927287E-3</v>
      </c>
      <c r="Q131">
        <f t="shared" si="77"/>
        <v>1343.47</v>
      </c>
    </row>
    <row r="132" spans="1:17" ht="65.099999999999994" customHeight="1" x14ac:dyDescent="0.2">
      <c r="A132" s="7" t="s">
        <v>270</v>
      </c>
      <c r="B132" s="9" t="s">
        <v>225</v>
      </c>
      <c r="C132" s="7" t="s">
        <v>24</v>
      </c>
      <c r="D132" s="7" t="s">
        <v>226</v>
      </c>
      <c r="E132" s="8" t="s">
        <v>26</v>
      </c>
      <c r="F132" s="9">
        <v>6</v>
      </c>
      <c r="G132" s="27">
        <f t="shared" si="110"/>
        <v>129.10756972111554</v>
      </c>
      <c r="H132" s="10">
        <v>76.069999999999993</v>
      </c>
      <c r="I132" s="10">
        <v>85.96</v>
      </c>
      <c r="J132" s="27">
        <f t="shared" si="115"/>
        <v>162.02999999999997</v>
      </c>
      <c r="K132" s="27">
        <f t="shared" si="116"/>
        <v>456.42</v>
      </c>
      <c r="L132" s="27">
        <f t="shared" si="117"/>
        <v>515.76</v>
      </c>
      <c r="M132" s="27">
        <f t="shared" si="118"/>
        <v>972.18</v>
      </c>
      <c r="N132" s="28">
        <f>M132/M$314</f>
        <v>1.9938825391568487E-3</v>
      </c>
      <c r="Q132">
        <f t="shared" si="77"/>
        <v>774.64</v>
      </c>
    </row>
    <row r="133" spans="1:17" ht="26.1" customHeight="1" x14ac:dyDescent="0.2">
      <c r="A133" s="7" t="s">
        <v>271</v>
      </c>
      <c r="B133" s="9" t="s">
        <v>228</v>
      </c>
      <c r="C133" s="7" t="s">
        <v>24</v>
      </c>
      <c r="D133" s="7" t="s">
        <v>229</v>
      </c>
      <c r="E133" s="8" t="s">
        <v>29</v>
      </c>
      <c r="F133" s="9">
        <v>6</v>
      </c>
      <c r="G133" s="27">
        <f t="shared" si="110"/>
        <v>51.386454183266935</v>
      </c>
      <c r="H133" s="10">
        <v>18.66</v>
      </c>
      <c r="I133" s="10">
        <v>45.83</v>
      </c>
      <c r="J133" s="27">
        <f t="shared" si="115"/>
        <v>64.489999999999995</v>
      </c>
      <c r="K133" s="27">
        <f t="shared" si="116"/>
        <v>111.96</v>
      </c>
      <c r="L133" s="27">
        <f t="shared" si="117"/>
        <v>274.98</v>
      </c>
      <c r="M133" s="27">
        <f t="shared" si="118"/>
        <v>386.94</v>
      </c>
      <c r="N133" s="28">
        <f>M133/M$314</f>
        <v>7.9359060019888413E-4</v>
      </c>
      <c r="Q133">
        <f t="shared" si="77"/>
        <v>308.31</v>
      </c>
    </row>
    <row r="134" spans="1:17" ht="39" customHeight="1" x14ac:dyDescent="0.2">
      <c r="A134" s="7" t="s">
        <v>272</v>
      </c>
      <c r="B134" s="9" t="s">
        <v>231</v>
      </c>
      <c r="C134" s="7" t="s">
        <v>24</v>
      </c>
      <c r="D134" s="7" t="s">
        <v>232</v>
      </c>
      <c r="E134" s="8" t="s">
        <v>26</v>
      </c>
      <c r="F134" s="9">
        <v>12</v>
      </c>
      <c r="G134" s="27">
        <f t="shared" si="110"/>
        <v>4.4541832669322714</v>
      </c>
      <c r="H134" s="10">
        <v>2.73</v>
      </c>
      <c r="I134" s="10">
        <v>2.86</v>
      </c>
      <c r="J134" s="27">
        <f t="shared" si="115"/>
        <v>5.59</v>
      </c>
      <c r="K134" s="27">
        <f t="shared" si="116"/>
        <v>32.76</v>
      </c>
      <c r="L134" s="27">
        <f t="shared" si="117"/>
        <v>34.32</v>
      </c>
      <c r="M134" s="27">
        <f t="shared" si="118"/>
        <v>67.08</v>
      </c>
      <c r="N134" s="28">
        <f>M134/M$314</f>
        <v>1.3757703380715651E-4</v>
      </c>
      <c r="Q134">
        <f t="shared" si="77"/>
        <v>53.45</v>
      </c>
    </row>
    <row r="135" spans="1:17" ht="65.099999999999994" customHeight="1" x14ac:dyDescent="0.2">
      <c r="A135" s="7" t="s">
        <v>273</v>
      </c>
      <c r="B135" s="9" t="s">
        <v>234</v>
      </c>
      <c r="C135" s="7" t="s">
        <v>24</v>
      </c>
      <c r="D135" s="7" t="s">
        <v>235</v>
      </c>
      <c r="E135" s="8" t="s">
        <v>26</v>
      </c>
      <c r="F135" s="9">
        <v>12</v>
      </c>
      <c r="G135" s="27">
        <f t="shared" si="110"/>
        <v>29.314741035856574</v>
      </c>
      <c r="H135" s="10">
        <v>13.53</v>
      </c>
      <c r="I135" s="10">
        <v>23.26</v>
      </c>
      <c r="J135" s="27">
        <f t="shared" si="115"/>
        <v>36.79</v>
      </c>
      <c r="K135" s="27">
        <f t="shared" si="116"/>
        <v>162.36000000000001</v>
      </c>
      <c r="L135" s="27">
        <f t="shared" si="117"/>
        <v>279.12</v>
      </c>
      <c r="M135" s="27">
        <f t="shared" si="118"/>
        <v>441.48</v>
      </c>
      <c r="N135" s="28">
        <f>M135/M$314</f>
        <v>9.054488504052395E-4</v>
      </c>
      <c r="Q135">
        <f t="shared" si="77"/>
        <v>351.77</v>
      </c>
    </row>
    <row r="136" spans="1:17" x14ac:dyDescent="0.2">
      <c r="A136" s="7" t="s">
        <v>274</v>
      </c>
      <c r="B136" s="9" t="s">
        <v>275</v>
      </c>
      <c r="C136" s="7" t="s">
        <v>24</v>
      </c>
      <c r="D136" s="7" t="s">
        <v>507</v>
      </c>
      <c r="E136" s="8" t="s">
        <v>49</v>
      </c>
      <c r="F136" s="9">
        <v>1</v>
      </c>
      <c r="G136" s="27">
        <f t="shared" si="110"/>
        <v>140.02390438247014</v>
      </c>
      <c r="H136" s="10">
        <v>68.37</v>
      </c>
      <c r="I136" s="10">
        <v>107.36</v>
      </c>
      <c r="J136" s="27">
        <f t="shared" si="115"/>
        <v>175.73000000000002</v>
      </c>
      <c r="K136" s="27">
        <f t="shared" si="116"/>
        <v>68.37</v>
      </c>
      <c r="L136" s="27">
        <f t="shared" si="117"/>
        <v>107.36</v>
      </c>
      <c r="M136" s="27">
        <f t="shared" si="118"/>
        <v>175.73</v>
      </c>
      <c r="N136" s="28">
        <f>M136/M$314</f>
        <v>3.6041163015700079E-4</v>
      </c>
      <c r="Q136">
        <f t="shared" si="77"/>
        <v>140.02000000000001</v>
      </c>
    </row>
    <row r="137" spans="1:17" ht="51.95" customHeight="1" x14ac:dyDescent="0.2">
      <c r="A137" s="7" t="s">
        <v>276</v>
      </c>
      <c r="B137" s="9" t="s">
        <v>277</v>
      </c>
      <c r="C137" s="7" t="s">
        <v>24</v>
      </c>
      <c r="D137" s="7" t="s">
        <v>278</v>
      </c>
      <c r="E137" s="8" t="s">
        <v>49</v>
      </c>
      <c r="F137" s="9">
        <v>2</v>
      </c>
      <c r="G137" s="27">
        <f t="shared" si="110"/>
        <v>140.86852589641435</v>
      </c>
      <c r="H137" s="10">
        <v>110.97</v>
      </c>
      <c r="I137" s="10">
        <v>65.819999999999993</v>
      </c>
      <c r="J137" s="27">
        <f t="shared" si="115"/>
        <v>176.79</v>
      </c>
      <c r="K137" s="27">
        <f t="shared" si="116"/>
        <v>221.94</v>
      </c>
      <c r="L137" s="27">
        <f t="shared" si="117"/>
        <v>131.63999999999999</v>
      </c>
      <c r="M137" s="27">
        <f t="shared" si="118"/>
        <v>353.58</v>
      </c>
      <c r="N137" s="28">
        <f>M137/M$314</f>
        <v>7.2517125243790103E-4</v>
      </c>
      <c r="Q137">
        <f t="shared" ref="Q137:Q200" si="119">TRUNC(F137*G137,2)</f>
        <v>281.73</v>
      </c>
    </row>
    <row r="138" spans="1:17" ht="51.95" customHeight="1" x14ac:dyDescent="0.2">
      <c r="A138" s="7" t="s">
        <v>279</v>
      </c>
      <c r="B138" s="9" t="s">
        <v>243</v>
      </c>
      <c r="C138" s="7" t="s">
        <v>24</v>
      </c>
      <c r="D138" s="7" t="s">
        <v>244</v>
      </c>
      <c r="E138" s="8" t="s">
        <v>26</v>
      </c>
      <c r="F138" s="9">
        <v>78.59</v>
      </c>
      <c r="G138" s="27">
        <f t="shared" si="110"/>
        <v>63.163346613545819</v>
      </c>
      <c r="H138" s="10">
        <v>21.45</v>
      </c>
      <c r="I138" s="10">
        <v>57.82</v>
      </c>
      <c r="J138" s="27">
        <f t="shared" si="115"/>
        <v>79.27</v>
      </c>
      <c r="K138" s="27">
        <f t="shared" si="116"/>
        <v>1685.75</v>
      </c>
      <c r="L138" s="27">
        <f t="shared" si="117"/>
        <v>4544.07</v>
      </c>
      <c r="M138" s="27">
        <f t="shared" si="118"/>
        <v>6229.82</v>
      </c>
      <c r="N138" s="28">
        <f>M138/M$314</f>
        <v>1.2776985044014607E-2</v>
      </c>
      <c r="Q138">
        <f t="shared" si="119"/>
        <v>4964</v>
      </c>
    </row>
    <row r="139" spans="1:17" ht="26.1" customHeight="1" x14ac:dyDescent="0.2">
      <c r="A139" s="7" t="s">
        <v>280</v>
      </c>
      <c r="B139" s="9" t="s">
        <v>281</v>
      </c>
      <c r="C139" s="7" t="s">
        <v>24</v>
      </c>
      <c r="D139" s="7" t="s">
        <v>282</v>
      </c>
      <c r="E139" s="8" t="s">
        <v>29</v>
      </c>
      <c r="F139" s="9">
        <v>6.15</v>
      </c>
      <c r="G139" s="27">
        <f t="shared" si="110"/>
        <v>97.067729083665341</v>
      </c>
      <c r="H139" s="10">
        <v>17.29</v>
      </c>
      <c r="I139" s="10">
        <v>104.53</v>
      </c>
      <c r="J139" s="27">
        <f t="shared" si="115"/>
        <v>121.82</v>
      </c>
      <c r="K139" s="27">
        <f t="shared" si="116"/>
        <v>106.33</v>
      </c>
      <c r="L139" s="27">
        <f t="shared" si="117"/>
        <v>642.85</v>
      </c>
      <c r="M139" s="27">
        <f t="shared" si="118"/>
        <v>749.18</v>
      </c>
      <c r="N139" s="28">
        <f>M139/M$314</f>
        <v>1.5365229902749779E-3</v>
      </c>
      <c r="Q139">
        <f t="shared" si="119"/>
        <v>596.96</v>
      </c>
    </row>
    <row r="140" spans="1:17" ht="39" customHeight="1" x14ac:dyDescent="0.2">
      <c r="A140" s="7" t="s">
        <v>280</v>
      </c>
      <c r="B140" s="9" t="s">
        <v>259</v>
      </c>
      <c r="C140" s="7" t="s">
        <v>24</v>
      </c>
      <c r="D140" s="7" t="s">
        <v>260</v>
      </c>
      <c r="E140" s="8" t="s">
        <v>49</v>
      </c>
      <c r="F140" s="9">
        <v>3</v>
      </c>
      <c r="G140" s="27">
        <f t="shared" si="110"/>
        <v>146.98804780876495</v>
      </c>
      <c r="H140" s="10">
        <v>23.95</v>
      </c>
      <c r="I140" s="10">
        <v>160.52000000000001</v>
      </c>
      <c r="J140" s="27">
        <f t="shared" si="115"/>
        <v>184.47</v>
      </c>
      <c r="K140" s="27">
        <f t="shared" si="116"/>
        <v>71.849999999999994</v>
      </c>
      <c r="L140" s="27">
        <f t="shared" si="117"/>
        <v>481.56</v>
      </c>
      <c r="M140" s="27">
        <f t="shared" si="118"/>
        <v>553.41</v>
      </c>
      <c r="N140" s="28">
        <f>M140/M$314</f>
        <v>1.1350105289090412E-3</v>
      </c>
      <c r="Q140">
        <f t="shared" si="119"/>
        <v>440.96</v>
      </c>
    </row>
    <row r="141" spans="1:17" ht="39" customHeight="1" x14ac:dyDescent="0.2">
      <c r="A141" s="7" t="s">
        <v>283</v>
      </c>
      <c r="B141" s="9" t="s">
        <v>246</v>
      </c>
      <c r="C141" s="7" t="s">
        <v>24</v>
      </c>
      <c r="D141" s="7" t="s">
        <v>247</v>
      </c>
      <c r="E141" s="8" t="s">
        <v>26</v>
      </c>
      <c r="F141" s="9">
        <v>9.32</v>
      </c>
      <c r="G141" s="27">
        <f t="shared" si="110"/>
        <v>816.55776892430288</v>
      </c>
      <c r="H141" s="10">
        <v>150.62</v>
      </c>
      <c r="I141" s="10">
        <v>874.16</v>
      </c>
      <c r="J141" s="27">
        <f t="shared" si="115"/>
        <v>1024.78</v>
      </c>
      <c r="K141" s="27">
        <f t="shared" si="116"/>
        <v>1403.77</v>
      </c>
      <c r="L141" s="27">
        <f t="shared" si="117"/>
        <v>8147.17</v>
      </c>
      <c r="M141" s="27">
        <f t="shared" si="118"/>
        <v>9550.94</v>
      </c>
      <c r="N141" s="28">
        <f>M141/M$314</f>
        <v>1.9588401837658372E-2</v>
      </c>
      <c r="Q141">
        <f t="shared" si="119"/>
        <v>7610.31</v>
      </c>
    </row>
    <row r="142" spans="1:17" ht="39" customHeight="1" x14ac:dyDescent="0.2">
      <c r="A142" s="7" t="s">
        <v>284</v>
      </c>
      <c r="B142" s="9" t="s">
        <v>249</v>
      </c>
      <c r="C142" s="7" t="s">
        <v>24</v>
      </c>
      <c r="D142" s="7" t="s">
        <v>250</v>
      </c>
      <c r="E142" s="8" t="s">
        <v>26</v>
      </c>
      <c r="F142" s="9">
        <v>3.24</v>
      </c>
      <c r="G142" s="27">
        <f t="shared" si="110"/>
        <v>1192.4223107569721</v>
      </c>
      <c r="H142" s="10">
        <v>11.33</v>
      </c>
      <c r="I142" s="10">
        <v>1485.16</v>
      </c>
      <c r="J142" s="27">
        <f t="shared" si="115"/>
        <v>1496.49</v>
      </c>
      <c r="K142" s="27">
        <f t="shared" si="116"/>
        <v>36.700000000000003</v>
      </c>
      <c r="L142" s="27">
        <f t="shared" si="117"/>
        <v>4811.91</v>
      </c>
      <c r="M142" s="27">
        <f t="shared" si="118"/>
        <v>4848.6099999999997</v>
      </c>
      <c r="N142" s="28">
        <f>M142/M$314</f>
        <v>9.9442066471037149E-3</v>
      </c>
      <c r="Q142">
        <f t="shared" si="119"/>
        <v>3863.44</v>
      </c>
    </row>
    <row r="143" spans="1:17" ht="39" customHeight="1" x14ac:dyDescent="0.2">
      <c r="A143" s="7" t="s">
        <v>285</v>
      </c>
      <c r="B143" s="9" t="s">
        <v>262</v>
      </c>
      <c r="C143" s="7" t="s">
        <v>24</v>
      </c>
      <c r="D143" s="7" t="s">
        <v>508</v>
      </c>
      <c r="E143" s="8" t="s">
        <v>49</v>
      </c>
      <c r="F143" s="9">
        <v>3</v>
      </c>
      <c r="G143" s="27">
        <f t="shared" si="110"/>
        <v>114.52589641434263</v>
      </c>
      <c r="H143" s="10">
        <v>2.91</v>
      </c>
      <c r="I143" s="10">
        <v>140.82</v>
      </c>
      <c r="J143" s="27">
        <f t="shared" si="115"/>
        <v>143.72999999999999</v>
      </c>
      <c r="K143" s="27">
        <f t="shared" si="116"/>
        <v>8.73</v>
      </c>
      <c r="L143" s="27">
        <f t="shared" si="117"/>
        <v>422.46</v>
      </c>
      <c r="M143" s="27">
        <f t="shared" si="118"/>
        <v>431.19</v>
      </c>
      <c r="N143" s="28">
        <f>M143/M$314</f>
        <v>8.8434468108687864E-4</v>
      </c>
      <c r="Q143">
        <f t="shared" si="119"/>
        <v>343.57</v>
      </c>
    </row>
    <row r="144" spans="1:17" ht="39" customHeight="1" x14ac:dyDescent="0.2">
      <c r="A144" s="7" t="s">
        <v>286</v>
      </c>
      <c r="B144" s="9" t="s">
        <v>256</v>
      </c>
      <c r="C144" s="7" t="s">
        <v>24</v>
      </c>
      <c r="D144" s="7" t="s">
        <v>509</v>
      </c>
      <c r="E144" s="8" t="s">
        <v>49</v>
      </c>
      <c r="F144" s="9">
        <v>1</v>
      </c>
      <c r="G144" s="27">
        <f t="shared" si="110"/>
        <v>840.47011952191235</v>
      </c>
      <c r="H144" s="10">
        <f>TRUNC(51.54*2.2*0.5/(1.5*0.6),2)</f>
        <v>62.99</v>
      </c>
      <c r="I144" s="10">
        <f>TRUNC(811.48*2.2*0.5/(1.5*0.6),2)</f>
        <v>991.8</v>
      </c>
      <c r="J144" s="27">
        <f t="shared" si="115"/>
        <v>1054.79</v>
      </c>
      <c r="K144" s="27">
        <f t="shared" si="116"/>
        <v>62.99</v>
      </c>
      <c r="L144" s="27">
        <f t="shared" si="117"/>
        <v>991.8</v>
      </c>
      <c r="M144" s="27">
        <f t="shared" si="118"/>
        <v>1054.79</v>
      </c>
      <c r="N144" s="28">
        <f>M144/M$314</f>
        <v>2.1633106662112497E-3</v>
      </c>
      <c r="Q144">
        <f t="shared" si="119"/>
        <v>840.47</v>
      </c>
    </row>
    <row r="145" spans="1:17" ht="26.1" customHeight="1" x14ac:dyDescent="0.2">
      <c r="A145" s="7" t="s">
        <v>287</v>
      </c>
      <c r="B145" s="9" t="s">
        <v>288</v>
      </c>
      <c r="C145" s="7" t="s">
        <v>24</v>
      </c>
      <c r="D145" s="7" t="s">
        <v>289</v>
      </c>
      <c r="E145" s="8" t="s">
        <v>26</v>
      </c>
      <c r="F145" s="9">
        <v>21.6</v>
      </c>
      <c r="G145" s="27">
        <f t="shared" si="110"/>
        <v>48.717131474103589</v>
      </c>
      <c r="H145" s="10">
        <v>30.05</v>
      </c>
      <c r="I145" s="10">
        <v>31.09</v>
      </c>
      <c r="J145" s="27">
        <f t="shared" si="115"/>
        <v>61.14</v>
      </c>
      <c r="K145" s="27">
        <f t="shared" si="116"/>
        <v>649.08000000000004</v>
      </c>
      <c r="L145" s="27">
        <f t="shared" si="117"/>
        <v>671.54</v>
      </c>
      <c r="M145" s="27">
        <f t="shared" si="118"/>
        <v>1320.62</v>
      </c>
      <c r="N145" s="28">
        <f>M145/M$314</f>
        <v>2.708511961633975E-3</v>
      </c>
      <c r="Q145">
        <f t="shared" si="119"/>
        <v>1052.29</v>
      </c>
    </row>
    <row r="146" spans="1:17" ht="39" customHeight="1" x14ac:dyDescent="0.2">
      <c r="A146" s="7" t="s">
        <v>290</v>
      </c>
      <c r="B146" s="9" t="s">
        <v>291</v>
      </c>
      <c r="C146" s="7" t="s">
        <v>24</v>
      </c>
      <c r="D146" s="7" t="s">
        <v>292</v>
      </c>
      <c r="E146" s="8" t="s">
        <v>49</v>
      </c>
      <c r="F146" s="9">
        <v>3</v>
      </c>
      <c r="G146" s="27">
        <f t="shared" si="110"/>
        <v>188.9163346613546</v>
      </c>
      <c r="H146" s="10">
        <v>42.84</v>
      </c>
      <c r="I146" s="10">
        <v>194.25</v>
      </c>
      <c r="J146" s="27">
        <f t="shared" si="115"/>
        <v>237.09</v>
      </c>
      <c r="K146" s="27">
        <f t="shared" si="116"/>
        <v>128.52000000000001</v>
      </c>
      <c r="L146" s="27">
        <f t="shared" si="117"/>
        <v>582.75</v>
      </c>
      <c r="M146" s="27">
        <f t="shared" si="118"/>
        <v>711.27</v>
      </c>
      <c r="N146" s="28">
        <f>M146/M$314</f>
        <v>1.4587718669650598E-3</v>
      </c>
      <c r="Q146">
        <f t="shared" si="119"/>
        <v>566.74</v>
      </c>
    </row>
    <row r="147" spans="1:17" ht="65.099999999999994" customHeight="1" x14ac:dyDescent="0.2">
      <c r="A147" s="7" t="s">
        <v>293</v>
      </c>
      <c r="B147" s="9" t="s">
        <v>126</v>
      </c>
      <c r="C147" s="7" t="s">
        <v>24</v>
      </c>
      <c r="D147" s="7" t="s">
        <v>555</v>
      </c>
      <c r="E147" s="8" t="s">
        <v>49</v>
      </c>
      <c r="F147" s="9">
        <v>2</v>
      </c>
      <c r="G147" s="27">
        <f t="shared" si="110"/>
        <v>1155.3545816733067</v>
      </c>
      <c r="H147" s="10">
        <v>16.86</v>
      </c>
      <c r="I147" s="10">
        <v>1433.11</v>
      </c>
      <c r="J147" s="27">
        <f t="shared" si="115"/>
        <v>1449.9699999999998</v>
      </c>
      <c r="K147" s="27">
        <f t="shared" si="116"/>
        <v>33.72</v>
      </c>
      <c r="L147" s="27">
        <f t="shared" si="117"/>
        <v>2866.22</v>
      </c>
      <c r="M147" s="27">
        <f t="shared" si="118"/>
        <v>2899.94</v>
      </c>
      <c r="N147" s="28">
        <f>M147/M$314</f>
        <v>5.9476020187645426E-3</v>
      </c>
      <c r="Q147">
        <f t="shared" si="119"/>
        <v>2310.6999999999998</v>
      </c>
    </row>
    <row r="148" spans="1:17" ht="26.1" customHeight="1" x14ac:dyDescent="0.2">
      <c r="A148" s="7" t="s">
        <v>294</v>
      </c>
      <c r="B148" s="9" t="s">
        <v>295</v>
      </c>
      <c r="C148" s="7" t="s">
        <v>24</v>
      </c>
      <c r="D148" s="7" t="s">
        <v>296</v>
      </c>
      <c r="E148" s="8" t="s">
        <v>49</v>
      </c>
      <c r="F148" s="9">
        <v>3</v>
      </c>
      <c r="G148" s="27">
        <f t="shared" si="110"/>
        <v>490.49402390438246</v>
      </c>
      <c r="H148" s="10">
        <v>27.14</v>
      </c>
      <c r="I148" s="10">
        <v>588.42999999999995</v>
      </c>
      <c r="J148" s="27">
        <f t="shared" si="115"/>
        <v>615.56999999999994</v>
      </c>
      <c r="K148" s="27">
        <f t="shared" si="116"/>
        <v>81.42</v>
      </c>
      <c r="L148" s="27">
        <f t="shared" si="117"/>
        <v>1765.29</v>
      </c>
      <c r="M148" s="27">
        <f t="shared" si="118"/>
        <v>1846.71</v>
      </c>
      <c r="N148" s="28">
        <f>M148/M$314</f>
        <v>3.7874908184557846E-3</v>
      </c>
      <c r="Q148">
        <f t="shared" si="119"/>
        <v>1471.48</v>
      </c>
    </row>
    <row r="149" spans="1:17" ht="24" customHeight="1" x14ac:dyDescent="0.2">
      <c r="A149" s="3" t="s">
        <v>297</v>
      </c>
      <c r="B149" s="3"/>
      <c r="C149" s="3"/>
      <c r="D149" s="3" t="s">
        <v>298</v>
      </c>
      <c r="E149" s="3"/>
      <c r="F149" s="4"/>
      <c r="G149" s="3"/>
      <c r="H149" s="3"/>
      <c r="I149" s="3"/>
      <c r="J149" s="3"/>
      <c r="K149" s="3"/>
      <c r="L149" s="3"/>
      <c r="M149" s="5">
        <f>SUM(M150:M167)</f>
        <v>34527.54</v>
      </c>
      <c r="N149" s="6">
        <f>M149/M$314</f>
        <v>7.0813901876236568E-2</v>
      </c>
      <c r="Q149">
        <f t="shared" si="119"/>
        <v>0</v>
      </c>
    </row>
    <row r="150" spans="1:17" ht="24" customHeight="1" x14ac:dyDescent="0.2">
      <c r="A150" s="7" t="s">
        <v>299</v>
      </c>
      <c r="B150" s="9" t="s">
        <v>175</v>
      </c>
      <c r="C150" s="7" t="s">
        <v>24</v>
      </c>
      <c r="D150" s="7" t="s">
        <v>176</v>
      </c>
      <c r="E150" s="8" t="s">
        <v>49</v>
      </c>
      <c r="F150" s="9">
        <v>8</v>
      </c>
      <c r="G150" s="27">
        <f t="shared" si="110"/>
        <v>22.119521912350599</v>
      </c>
      <c r="H150" s="10">
        <v>21.34</v>
      </c>
      <c r="I150" s="10">
        <v>6.42</v>
      </c>
      <c r="J150" s="27">
        <f t="shared" ref="J150" si="120">I150+H150</f>
        <v>27.759999999999998</v>
      </c>
      <c r="K150" s="27">
        <f t="shared" ref="K150" si="121">TRUNC(H150*F150,2)</f>
        <v>170.72</v>
      </c>
      <c r="L150" s="27">
        <f t="shared" ref="L150" si="122">TRUNC(I150*F150,2)</f>
        <v>51.36</v>
      </c>
      <c r="M150" s="27">
        <f t="shared" ref="M150" si="123">TRUNC(L150+K150,2)</f>
        <v>222.08</v>
      </c>
      <c r="N150" s="28">
        <f>M150/M$314</f>
        <v>4.5547268437527315E-4</v>
      </c>
      <c r="Q150">
        <f t="shared" si="119"/>
        <v>176.95</v>
      </c>
    </row>
    <row r="151" spans="1:17" ht="26.1" customHeight="1" x14ac:dyDescent="0.2">
      <c r="A151" s="7" t="s">
        <v>300</v>
      </c>
      <c r="B151" s="9" t="s">
        <v>179</v>
      </c>
      <c r="C151" s="7" t="s">
        <v>24</v>
      </c>
      <c r="D151" s="7" t="s">
        <v>180</v>
      </c>
      <c r="E151" s="8" t="s">
        <v>181</v>
      </c>
      <c r="F151" s="9">
        <v>13.52</v>
      </c>
      <c r="G151" s="27">
        <f t="shared" si="110"/>
        <v>51.083665338645424</v>
      </c>
      <c r="H151" s="10">
        <v>46.9</v>
      </c>
      <c r="I151" s="10">
        <v>17.21</v>
      </c>
      <c r="J151" s="27">
        <f t="shared" ref="J151:J167" si="124">I151+H151</f>
        <v>64.11</v>
      </c>
      <c r="K151" s="27">
        <f t="shared" ref="K151:K167" si="125">TRUNC(H151*F151,2)</f>
        <v>634.08000000000004</v>
      </c>
      <c r="L151" s="27">
        <f t="shared" ref="L151:L167" si="126">TRUNC(I151*F151,2)</f>
        <v>232.67</v>
      </c>
      <c r="M151" s="27">
        <f t="shared" ref="M151:M167" si="127">TRUNC(L151+K151,2)</f>
        <v>866.75</v>
      </c>
      <c r="N151" s="28">
        <f>M151/M$314</f>
        <v>1.7776519685800971E-3</v>
      </c>
      <c r="Q151">
        <f t="shared" si="119"/>
        <v>690.65</v>
      </c>
    </row>
    <row r="152" spans="1:17" ht="26.1" customHeight="1" x14ac:dyDescent="0.2">
      <c r="A152" s="7" t="s">
        <v>301</v>
      </c>
      <c r="B152" s="9" t="s">
        <v>183</v>
      </c>
      <c r="C152" s="7" t="s">
        <v>24</v>
      </c>
      <c r="D152" s="7" t="s">
        <v>184</v>
      </c>
      <c r="E152" s="8" t="s">
        <v>26</v>
      </c>
      <c r="F152" s="9">
        <v>66.59</v>
      </c>
      <c r="G152" s="27">
        <f t="shared" si="110"/>
        <v>20.17529880478088</v>
      </c>
      <c r="H152" s="10">
        <v>18.72</v>
      </c>
      <c r="I152" s="10">
        <v>6.6</v>
      </c>
      <c r="J152" s="27">
        <f t="shared" si="124"/>
        <v>25.32</v>
      </c>
      <c r="K152" s="27">
        <f t="shared" si="125"/>
        <v>1246.56</v>
      </c>
      <c r="L152" s="27">
        <f t="shared" si="126"/>
        <v>439.49</v>
      </c>
      <c r="M152" s="27">
        <f t="shared" si="127"/>
        <v>1686.05</v>
      </c>
      <c r="N152" s="28">
        <f>M152/M$314</f>
        <v>3.4579868492927287E-3</v>
      </c>
      <c r="Q152">
        <f t="shared" si="119"/>
        <v>1343.47</v>
      </c>
    </row>
    <row r="153" spans="1:17" ht="65.099999999999994" customHeight="1" x14ac:dyDescent="0.2">
      <c r="A153" s="7" t="s">
        <v>302</v>
      </c>
      <c r="B153" s="9" t="s">
        <v>225</v>
      </c>
      <c r="C153" s="7" t="s">
        <v>24</v>
      </c>
      <c r="D153" s="7" t="s">
        <v>226</v>
      </c>
      <c r="E153" s="8" t="s">
        <v>26</v>
      </c>
      <c r="F153" s="9">
        <v>6</v>
      </c>
      <c r="G153" s="27">
        <f t="shared" si="110"/>
        <v>129.10756972111554</v>
      </c>
      <c r="H153" s="10">
        <v>76.069999999999993</v>
      </c>
      <c r="I153" s="10">
        <v>85.96</v>
      </c>
      <c r="J153" s="27">
        <f t="shared" si="124"/>
        <v>162.02999999999997</v>
      </c>
      <c r="K153" s="27">
        <f t="shared" si="125"/>
        <v>456.42</v>
      </c>
      <c r="L153" s="27">
        <f t="shared" si="126"/>
        <v>515.76</v>
      </c>
      <c r="M153" s="27">
        <f t="shared" si="127"/>
        <v>972.18</v>
      </c>
      <c r="N153" s="28">
        <f>M153/M$314</f>
        <v>1.9938825391568487E-3</v>
      </c>
      <c r="Q153">
        <f t="shared" si="119"/>
        <v>774.64</v>
      </c>
    </row>
    <row r="154" spans="1:17" ht="26.1" customHeight="1" x14ac:dyDescent="0.2">
      <c r="A154" s="7" t="s">
        <v>303</v>
      </c>
      <c r="B154" s="9" t="s">
        <v>228</v>
      </c>
      <c r="C154" s="7" t="s">
        <v>24</v>
      </c>
      <c r="D154" s="7" t="s">
        <v>229</v>
      </c>
      <c r="E154" s="8" t="s">
        <v>29</v>
      </c>
      <c r="F154" s="9">
        <v>6</v>
      </c>
      <c r="G154" s="27">
        <f t="shared" si="110"/>
        <v>51.386454183266935</v>
      </c>
      <c r="H154" s="10">
        <v>18.66</v>
      </c>
      <c r="I154" s="10">
        <v>45.83</v>
      </c>
      <c r="J154" s="27">
        <f t="shared" si="124"/>
        <v>64.489999999999995</v>
      </c>
      <c r="K154" s="27">
        <f t="shared" si="125"/>
        <v>111.96</v>
      </c>
      <c r="L154" s="27">
        <f t="shared" si="126"/>
        <v>274.98</v>
      </c>
      <c r="M154" s="27">
        <f t="shared" si="127"/>
        <v>386.94</v>
      </c>
      <c r="N154" s="28">
        <f>M154/M$314</f>
        <v>7.9359060019888413E-4</v>
      </c>
      <c r="Q154">
        <f t="shared" si="119"/>
        <v>308.31</v>
      </c>
    </row>
    <row r="155" spans="1:17" ht="39" customHeight="1" x14ac:dyDescent="0.2">
      <c r="A155" s="7" t="s">
        <v>304</v>
      </c>
      <c r="B155" s="9" t="s">
        <v>231</v>
      </c>
      <c r="C155" s="7" t="s">
        <v>24</v>
      </c>
      <c r="D155" s="7" t="s">
        <v>232</v>
      </c>
      <c r="E155" s="8" t="s">
        <v>26</v>
      </c>
      <c r="F155" s="9">
        <v>12</v>
      </c>
      <c r="G155" s="27">
        <f t="shared" si="110"/>
        <v>4.4541832669322714</v>
      </c>
      <c r="H155" s="10">
        <v>2.73</v>
      </c>
      <c r="I155" s="10">
        <v>2.86</v>
      </c>
      <c r="J155" s="27">
        <f t="shared" si="124"/>
        <v>5.59</v>
      </c>
      <c r="K155" s="27">
        <f t="shared" si="125"/>
        <v>32.76</v>
      </c>
      <c r="L155" s="27">
        <f t="shared" si="126"/>
        <v>34.32</v>
      </c>
      <c r="M155" s="27">
        <f t="shared" si="127"/>
        <v>67.08</v>
      </c>
      <c r="N155" s="28">
        <f>M155/M$314</f>
        <v>1.3757703380715651E-4</v>
      </c>
      <c r="Q155">
        <f t="shared" si="119"/>
        <v>53.45</v>
      </c>
    </row>
    <row r="156" spans="1:17" ht="65.099999999999994" customHeight="1" x14ac:dyDescent="0.2">
      <c r="A156" s="7" t="s">
        <v>305</v>
      </c>
      <c r="B156" s="9" t="s">
        <v>234</v>
      </c>
      <c r="C156" s="7" t="s">
        <v>24</v>
      </c>
      <c r="D156" s="7" t="s">
        <v>235</v>
      </c>
      <c r="E156" s="8" t="s">
        <v>26</v>
      </c>
      <c r="F156" s="9">
        <v>12</v>
      </c>
      <c r="G156" s="27">
        <f t="shared" si="110"/>
        <v>29.314741035856574</v>
      </c>
      <c r="H156" s="10">
        <v>13.53</v>
      </c>
      <c r="I156" s="10">
        <v>23.26</v>
      </c>
      <c r="J156" s="27">
        <f t="shared" si="124"/>
        <v>36.79</v>
      </c>
      <c r="K156" s="27">
        <f t="shared" si="125"/>
        <v>162.36000000000001</v>
      </c>
      <c r="L156" s="27">
        <f t="shared" si="126"/>
        <v>279.12</v>
      </c>
      <c r="M156" s="27">
        <f t="shared" si="127"/>
        <v>441.48</v>
      </c>
      <c r="N156" s="28">
        <f>M156/M$314</f>
        <v>9.054488504052395E-4</v>
      </c>
      <c r="Q156">
        <f t="shared" si="119"/>
        <v>351.77</v>
      </c>
    </row>
    <row r="157" spans="1:17" ht="51.95" customHeight="1" x14ac:dyDescent="0.2">
      <c r="A157" s="7" t="s">
        <v>306</v>
      </c>
      <c r="B157" s="9" t="s">
        <v>243</v>
      </c>
      <c r="C157" s="7" t="s">
        <v>24</v>
      </c>
      <c r="D157" s="7" t="s">
        <v>244</v>
      </c>
      <c r="E157" s="8" t="s">
        <v>26</v>
      </c>
      <c r="F157" s="9">
        <v>78.59</v>
      </c>
      <c r="G157" s="27">
        <f t="shared" si="110"/>
        <v>63.163346613545819</v>
      </c>
      <c r="H157" s="10">
        <v>21.45</v>
      </c>
      <c r="I157" s="10">
        <v>57.82</v>
      </c>
      <c r="J157" s="27">
        <f t="shared" si="124"/>
        <v>79.27</v>
      </c>
      <c r="K157" s="27">
        <f t="shared" si="125"/>
        <v>1685.75</v>
      </c>
      <c r="L157" s="27">
        <f t="shared" si="126"/>
        <v>4544.07</v>
      </c>
      <c r="M157" s="27">
        <f t="shared" si="127"/>
        <v>6229.82</v>
      </c>
      <c r="N157" s="28">
        <f>M157/M$314</f>
        <v>1.2776985044014607E-2</v>
      </c>
      <c r="Q157">
        <f t="shared" si="119"/>
        <v>4964</v>
      </c>
    </row>
    <row r="158" spans="1:17" ht="26.1" customHeight="1" x14ac:dyDescent="0.2">
      <c r="A158" s="7" t="s">
        <v>307</v>
      </c>
      <c r="B158" s="9" t="s">
        <v>281</v>
      </c>
      <c r="C158" s="7" t="s">
        <v>24</v>
      </c>
      <c r="D158" s="7" t="s">
        <v>282</v>
      </c>
      <c r="E158" s="8" t="s">
        <v>29</v>
      </c>
      <c r="F158" s="9">
        <v>6.15</v>
      </c>
      <c r="G158" s="27">
        <f t="shared" si="110"/>
        <v>97.067729083665341</v>
      </c>
      <c r="H158" s="10">
        <v>17.29</v>
      </c>
      <c r="I158" s="10">
        <v>104.53</v>
      </c>
      <c r="J158" s="27">
        <f t="shared" si="124"/>
        <v>121.82</v>
      </c>
      <c r="K158" s="27">
        <f t="shared" si="125"/>
        <v>106.33</v>
      </c>
      <c r="L158" s="27">
        <f t="shared" si="126"/>
        <v>642.85</v>
      </c>
      <c r="M158" s="27">
        <f t="shared" si="127"/>
        <v>749.18</v>
      </c>
      <c r="N158" s="28">
        <f>M158/M$314</f>
        <v>1.5365229902749779E-3</v>
      </c>
      <c r="Q158">
        <f t="shared" si="119"/>
        <v>596.96</v>
      </c>
    </row>
    <row r="159" spans="1:17" ht="39" customHeight="1" x14ac:dyDescent="0.2">
      <c r="A159" s="7" t="s">
        <v>308</v>
      </c>
      <c r="B159" s="9" t="s">
        <v>259</v>
      </c>
      <c r="C159" s="7" t="s">
        <v>24</v>
      </c>
      <c r="D159" s="7" t="s">
        <v>260</v>
      </c>
      <c r="E159" s="8" t="s">
        <v>49</v>
      </c>
      <c r="F159" s="9">
        <v>3</v>
      </c>
      <c r="G159" s="27">
        <f t="shared" si="110"/>
        <v>146.98804780876495</v>
      </c>
      <c r="H159" s="10">
        <v>23.95</v>
      </c>
      <c r="I159" s="10">
        <v>160.52000000000001</v>
      </c>
      <c r="J159" s="27">
        <f t="shared" si="124"/>
        <v>184.47</v>
      </c>
      <c r="K159" s="27">
        <f t="shared" si="125"/>
        <v>71.849999999999994</v>
      </c>
      <c r="L159" s="27">
        <f t="shared" si="126"/>
        <v>481.56</v>
      </c>
      <c r="M159" s="27">
        <f t="shared" si="127"/>
        <v>553.41</v>
      </c>
      <c r="N159" s="28">
        <f>M159/M$314</f>
        <v>1.1350105289090412E-3</v>
      </c>
      <c r="Q159">
        <f t="shared" si="119"/>
        <v>440.96</v>
      </c>
    </row>
    <row r="160" spans="1:17" ht="39" customHeight="1" x14ac:dyDescent="0.2">
      <c r="A160" s="7" t="s">
        <v>309</v>
      </c>
      <c r="B160" s="9" t="s">
        <v>246</v>
      </c>
      <c r="C160" s="7" t="s">
        <v>24</v>
      </c>
      <c r="D160" s="7" t="s">
        <v>247</v>
      </c>
      <c r="E160" s="8" t="s">
        <v>26</v>
      </c>
      <c r="F160" s="9">
        <v>9.32</v>
      </c>
      <c r="G160" s="27">
        <f t="shared" si="110"/>
        <v>816.55776892430288</v>
      </c>
      <c r="H160" s="10">
        <v>150.62</v>
      </c>
      <c r="I160" s="10">
        <v>874.16</v>
      </c>
      <c r="J160" s="27">
        <f t="shared" si="124"/>
        <v>1024.78</v>
      </c>
      <c r="K160" s="27">
        <f t="shared" si="125"/>
        <v>1403.77</v>
      </c>
      <c r="L160" s="27">
        <f t="shared" si="126"/>
        <v>8147.17</v>
      </c>
      <c r="M160" s="27">
        <f t="shared" si="127"/>
        <v>9550.94</v>
      </c>
      <c r="N160" s="28">
        <f>M160/M$314</f>
        <v>1.9588401837658372E-2</v>
      </c>
      <c r="Q160">
        <f t="shared" si="119"/>
        <v>7610.31</v>
      </c>
    </row>
    <row r="161" spans="1:17" ht="39" customHeight="1" x14ac:dyDescent="0.2">
      <c r="A161" s="7" t="s">
        <v>310</v>
      </c>
      <c r="B161" s="9" t="s">
        <v>249</v>
      </c>
      <c r="C161" s="7" t="s">
        <v>24</v>
      </c>
      <c r="D161" s="7" t="s">
        <v>250</v>
      </c>
      <c r="E161" s="8" t="s">
        <v>26</v>
      </c>
      <c r="F161" s="9">
        <v>3.24</v>
      </c>
      <c r="G161" s="27">
        <f t="shared" si="110"/>
        <v>1192.4223107569721</v>
      </c>
      <c r="H161" s="10">
        <v>11.33</v>
      </c>
      <c r="I161" s="10">
        <v>1485.16</v>
      </c>
      <c r="J161" s="27">
        <f t="shared" si="124"/>
        <v>1496.49</v>
      </c>
      <c r="K161" s="27">
        <f t="shared" si="125"/>
        <v>36.700000000000003</v>
      </c>
      <c r="L161" s="27">
        <f t="shared" si="126"/>
        <v>4811.91</v>
      </c>
      <c r="M161" s="27">
        <f t="shared" si="127"/>
        <v>4848.6099999999997</v>
      </c>
      <c r="N161" s="28">
        <f>M161/M$314</f>
        <v>9.9442066471037149E-3</v>
      </c>
      <c r="Q161">
        <f t="shared" si="119"/>
        <v>3863.44</v>
      </c>
    </row>
    <row r="162" spans="1:17" ht="39" customHeight="1" x14ac:dyDescent="0.2">
      <c r="A162" s="7" t="s">
        <v>311</v>
      </c>
      <c r="B162" s="9" t="s">
        <v>262</v>
      </c>
      <c r="C162" s="7" t="s">
        <v>24</v>
      </c>
      <c r="D162" s="7" t="s">
        <v>263</v>
      </c>
      <c r="E162" s="8" t="s">
        <v>49</v>
      </c>
      <c r="F162" s="9">
        <v>3</v>
      </c>
      <c r="G162" s="27">
        <f t="shared" si="110"/>
        <v>114.52589641434263</v>
      </c>
      <c r="H162" s="10">
        <v>2.91</v>
      </c>
      <c r="I162" s="10">
        <v>140.82</v>
      </c>
      <c r="J162" s="27">
        <f t="shared" si="124"/>
        <v>143.72999999999999</v>
      </c>
      <c r="K162" s="27">
        <f t="shared" si="125"/>
        <v>8.73</v>
      </c>
      <c r="L162" s="27">
        <f t="shared" si="126"/>
        <v>422.46</v>
      </c>
      <c r="M162" s="27">
        <f t="shared" si="127"/>
        <v>431.19</v>
      </c>
      <c r="N162" s="28">
        <f>M162/M$314</f>
        <v>8.8434468108687864E-4</v>
      </c>
      <c r="Q162">
        <f t="shared" si="119"/>
        <v>343.57</v>
      </c>
    </row>
    <row r="163" spans="1:17" ht="39" customHeight="1" x14ac:dyDescent="0.2">
      <c r="A163" s="7" t="s">
        <v>312</v>
      </c>
      <c r="B163" s="9" t="s">
        <v>256</v>
      </c>
      <c r="C163" s="7" t="s">
        <v>24</v>
      </c>
      <c r="D163" s="7" t="s">
        <v>509</v>
      </c>
      <c r="E163" s="8" t="s">
        <v>49</v>
      </c>
      <c r="F163" s="9">
        <v>1</v>
      </c>
      <c r="G163" s="27">
        <f t="shared" ref="G163" si="128">(J163/(1+H$2))</f>
        <v>840.47011952191235</v>
      </c>
      <c r="H163" s="10">
        <f>TRUNC(51.54*2.2*0.5/(1.5*0.6),2)</f>
        <v>62.99</v>
      </c>
      <c r="I163" s="10">
        <f>TRUNC(811.48*2.2*0.5/(1.5*0.6),2)</f>
        <v>991.8</v>
      </c>
      <c r="J163" s="27">
        <f t="shared" si="124"/>
        <v>1054.79</v>
      </c>
      <c r="K163" s="27">
        <f t="shared" si="125"/>
        <v>62.99</v>
      </c>
      <c r="L163" s="27">
        <f t="shared" si="126"/>
        <v>991.8</v>
      </c>
      <c r="M163" s="27">
        <f t="shared" si="127"/>
        <v>1054.79</v>
      </c>
      <c r="N163" s="28">
        <f>M163/M$314</f>
        <v>2.1633106662112497E-3</v>
      </c>
      <c r="Q163">
        <f t="shared" si="119"/>
        <v>840.47</v>
      </c>
    </row>
    <row r="164" spans="1:17" ht="26.1" customHeight="1" x14ac:dyDescent="0.2">
      <c r="A164" s="7" t="s">
        <v>313</v>
      </c>
      <c r="B164" s="9" t="s">
        <v>105</v>
      </c>
      <c r="C164" s="7" t="s">
        <v>24</v>
      </c>
      <c r="D164" s="7" t="s">
        <v>106</v>
      </c>
      <c r="E164" s="8" t="s">
        <v>26</v>
      </c>
      <c r="F164" s="9">
        <v>21.6</v>
      </c>
      <c r="G164" s="27">
        <f t="shared" si="110"/>
        <v>14.517928286852589</v>
      </c>
      <c r="H164" s="10">
        <v>6.5</v>
      </c>
      <c r="I164" s="10">
        <v>11.72</v>
      </c>
      <c r="J164" s="27">
        <f t="shared" si="124"/>
        <v>18.22</v>
      </c>
      <c r="K164" s="27">
        <f t="shared" si="125"/>
        <v>140.4</v>
      </c>
      <c r="L164" s="27">
        <f t="shared" si="126"/>
        <v>253.15</v>
      </c>
      <c r="M164" s="27">
        <f t="shared" si="127"/>
        <v>393.55</v>
      </c>
      <c r="N164" s="28">
        <f>M164/M$314</f>
        <v>8.0714731149085343E-4</v>
      </c>
      <c r="Q164">
        <f t="shared" si="119"/>
        <v>313.58</v>
      </c>
    </row>
    <row r="165" spans="1:17" ht="39" customHeight="1" x14ac:dyDescent="0.2">
      <c r="A165" s="7" t="s">
        <v>314</v>
      </c>
      <c r="B165" s="9" t="s">
        <v>291</v>
      </c>
      <c r="C165" s="7" t="s">
        <v>24</v>
      </c>
      <c r="D165" s="7" t="s">
        <v>292</v>
      </c>
      <c r="E165" s="8" t="s">
        <v>49</v>
      </c>
      <c r="F165" s="9">
        <v>3</v>
      </c>
      <c r="G165" s="27">
        <f t="shared" si="110"/>
        <v>188.9163346613546</v>
      </c>
      <c r="H165" s="10">
        <v>42.84</v>
      </c>
      <c r="I165" s="10">
        <v>194.25</v>
      </c>
      <c r="J165" s="27">
        <f t="shared" si="124"/>
        <v>237.09</v>
      </c>
      <c r="K165" s="27">
        <f t="shared" si="125"/>
        <v>128.52000000000001</v>
      </c>
      <c r="L165" s="27">
        <f t="shared" si="126"/>
        <v>582.75</v>
      </c>
      <c r="M165" s="27">
        <f t="shared" si="127"/>
        <v>711.27</v>
      </c>
      <c r="N165" s="28">
        <f>M165/M$314</f>
        <v>1.4587718669650598E-3</v>
      </c>
      <c r="Q165">
        <f t="shared" si="119"/>
        <v>566.74</v>
      </c>
    </row>
    <row r="166" spans="1:17" ht="65.099999999999994" customHeight="1" x14ac:dyDescent="0.2">
      <c r="A166" s="7" t="s">
        <v>315</v>
      </c>
      <c r="B166" s="9" t="s">
        <v>126</v>
      </c>
      <c r="C166" s="7" t="s">
        <v>24</v>
      </c>
      <c r="D166" s="7" t="s">
        <v>555</v>
      </c>
      <c r="E166" s="8" t="s">
        <v>49</v>
      </c>
      <c r="F166" s="9">
        <v>2</v>
      </c>
      <c r="G166" s="27">
        <f t="shared" si="110"/>
        <v>1155.3545816733067</v>
      </c>
      <c r="H166" s="10">
        <v>16.86</v>
      </c>
      <c r="I166" s="10">
        <v>1433.11</v>
      </c>
      <c r="J166" s="27">
        <f t="shared" si="124"/>
        <v>1449.9699999999998</v>
      </c>
      <c r="K166" s="27">
        <f t="shared" si="125"/>
        <v>33.72</v>
      </c>
      <c r="L166" s="27">
        <f t="shared" si="126"/>
        <v>2866.22</v>
      </c>
      <c r="M166" s="27">
        <f t="shared" si="127"/>
        <v>2899.94</v>
      </c>
      <c r="N166" s="28">
        <f>M166/M$314</f>
        <v>5.9476020187645426E-3</v>
      </c>
      <c r="Q166">
        <f t="shared" si="119"/>
        <v>2310.6999999999998</v>
      </c>
    </row>
    <row r="167" spans="1:17" ht="26.1" customHeight="1" x14ac:dyDescent="0.2">
      <c r="A167" s="7" t="s">
        <v>316</v>
      </c>
      <c r="B167" s="9" t="s">
        <v>295</v>
      </c>
      <c r="C167" s="7" t="s">
        <v>24</v>
      </c>
      <c r="D167" s="7" t="s">
        <v>296</v>
      </c>
      <c r="E167" s="8" t="s">
        <v>49</v>
      </c>
      <c r="F167" s="9">
        <v>4</v>
      </c>
      <c r="G167" s="27">
        <f t="shared" si="110"/>
        <v>490.49402390438246</v>
      </c>
      <c r="H167" s="10">
        <v>27.14</v>
      </c>
      <c r="I167" s="10">
        <v>588.42999999999995</v>
      </c>
      <c r="J167" s="27">
        <f t="shared" si="124"/>
        <v>615.56999999999994</v>
      </c>
      <c r="K167" s="27">
        <f t="shared" si="125"/>
        <v>108.56</v>
      </c>
      <c r="L167" s="27">
        <f t="shared" si="126"/>
        <v>2353.7199999999998</v>
      </c>
      <c r="M167" s="27">
        <f t="shared" si="127"/>
        <v>2462.2800000000002</v>
      </c>
      <c r="N167" s="28">
        <f>M167/M$314</f>
        <v>5.0499877579410464E-3</v>
      </c>
      <c r="Q167">
        <f t="shared" si="119"/>
        <v>1961.97</v>
      </c>
    </row>
    <row r="168" spans="1:17" ht="24" customHeight="1" x14ac:dyDescent="0.2">
      <c r="A168" s="3" t="s">
        <v>317</v>
      </c>
      <c r="B168" s="3"/>
      <c r="C168" s="3"/>
      <c r="D168" s="3" t="s">
        <v>318</v>
      </c>
      <c r="E168" s="3"/>
      <c r="F168" s="4"/>
      <c r="G168" s="3"/>
      <c r="H168" s="3"/>
      <c r="I168" s="3"/>
      <c r="J168" s="3"/>
      <c r="K168" s="3"/>
      <c r="L168" s="3"/>
      <c r="M168" s="5">
        <f>SUM(M169:M171)</f>
        <v>4559.55</v>
      </c>
      <c r="N168" s="6">
        <f>M168/M$314</f>
        <v>9.3513620228893937E-3</v>
      </c>
      <c r="Q168">
        <f t="shared" si="119"/>
        <v>0</v>
      </c>
    </row>
    <row r="169" spans="1:17" ht="24" customHeight="1" x14ac:dyDescent="0.2">
      <c r="A169" s="7" t="s">
        <v>319</v>
      </c>
      <c r="B169" s="9" t="s">
        <v>56</v>
      </c>
      <c r="C169" s="7" t="s">
        <v>47</v>
      </c>
      <c r="D169" s="7" t="s">
        <v>502</v>
      </c>
      <c r="E169" s="8" t="s">
        <v>26</v>
      </c>
      <c r="F169" s="9">
        <v>167.1</v>
      </c>
      <c r="G169" s="27">
        <f t="shared" si="110"/>
        <v>5.1235059760956183</v>
      </c>
      <c r="H169" s="10">
        <v>4.6900000000000004</v>
      </c>
      <c r="I169" s="10">
        <v>1.74</v>
      </c>
      <c r="J169" s="27">
        <f t="shared" ref="J169" si="129">I169+H169</f>
        <v>6.4300000000000006</v>
      </c>
      <c r="K169" s="27">
        <f t="shared" ref="K169" si="130">TRUNC(H169*F169,2)</f>
        <v>783.69</v>
      </c>
      <c r="L169" s="27">
        <f t="shared" ref="L169" si="131">TRUNC(I169*F169,2)</f>
        <v>290.75</v>
      </c>
      <c r="M169" s="27">
        <f t="shared" ref="M169" si="132">TRUNC(L169+K169,2)</f>
        <v>1074.44</v>
      </c>
      <c r="N169" s="28">
        <f>M169/M$314</f>
        <v>2.2036116309445625E-3</v>
      </c>
      <c r="Q169">
        <f t="shared" si="119"/>
        <v>856.13</v>
      </c>
    </row>
    <row r="170" spans="1:17" ht="26.1" customHeight="1" x14ac:dyDescent="0.2">
      <c r="A170" s="7" t="s">
        <v>320</v>
      </c>
      <c r="B170" s="9" t="s">
        <v>71</v>
      </c>
      <c r="C170" s="7" t="s">
        <v>24</v>
      </c>
      <c r="D170" s="7" t="s">
        <v>72</v>
      </c>
      <c r="E170" s="8" t="s">
        <v>26</v>
      </c>
      <c r="F170" s="9">
        <v>167.1</v>
      </c>
      <c r="G170" s="27">
        <f t="shared" ref="G170" si="133">(J170/(1+H$2))</f>
        <v>12.517928286852591</v>
      </c>
      <c r="H170" s="10">
        <v>4.66</v>
      </c>
      <c r="I170" s="10">
        <v>11.05</v>
      </c>
      <c r="J170" s="27">
        <f t="shared" ref="J170:J171" si="134">I170+H170</f>
        <v>15.71</v>
      </c>
      <c r="K170" s="27">
        <f t="shared" ref="K170:K171" si="135">TRUNC(H170*F170,2)</f>
        <v>778.68</v>
      </c>
      <c r="L170" s="27">
        <f t="shared" ref="L170:L171" si="136">TRUNC(I170*F170,2)</f>
        <v>1846.45</v>
      </c>
      <c r="M170" s="27">
        <f t="shared" ref="M170:M171" si="137">TRUNC(L170+K170,2)</f>
        <v>2625.13</v>
      </c>
      <c r="N170" s="28">
        <f>M170/M$314</f>
        <v>5.3839832850056772E-3</v>
      </c>
      <c r="Q170">
        <f t="shared" si="119"/>
        <v>2091.7399999999998</v>
      </c>
    </row>
    <row r="171" spans="1:17" ht="26.1" customHeight="1" x14ac:dyDescent="0.2">
      <c r="A171" s="7" t="s">
        <v>321</v>
      </c>
      <c r="B171" s="9" t="s">
        <v>105</v>
      </c>
      <c r="C171" s="7" t="s">
        <v>24</v>
      </c>
      <c r="D171" s="7" t="s">
        <v>106</v>
      </c>
      <c r="E171" s="8" t="s">
        <v>26</v>
      </c>
      <c r="F171" s="9">
        <v>47.2</v>
      </c>
      <c r="G171" s="27">
        <f t="shared" si="110"/>
        <v>14.517928286852589</v>
      </c>
      <c r="H171" s="10">
        <v>6.5</v>
      </c>
      <c r="I171" s="10">
        <v>11.72</v>
      </c>
      <c r="J171" s="27">
        <f t="shared" si="134"/>
        <v>18.22</v>
      </c>
      <c r="K171" s="27">
        <f t="shared" si="135"/>
        <v>306.8</v>
      </c>
      <c r="L171" s="27">
        <f t="shared" si="136"/>
        <v>553.17999999999995</v>
      </c>
      <c r="M171" s="27">
        <f t="shared" si="137"/>
        <v>859.98</v>
      </c>
      <c r="N171" s="28">
        <f>M171/M$314</f>
        <v>1.7637671069391542E-3</v>
      </c>
      <c r="Q171">
        <f t="shared" si="119"/>
        <v>685.24</v>
      </c>
    </row>
    <row r="172" spans="1:17" ht="24" customHeight="1" x14ac:dyDescent="0.2">
      <c r="A172" s="3" t="s">
        <v>322</v>
      </c>
      <c r="B172" s="3"/>
      <c r="C172" s="3"/>
      <c r="D172" s="3" t="s">
        <v>323</v>
      </c>
      <c r="E172" s="3"/>
      <c r="F172" s="4"/>
      <c r="G172" s="3"/>
      <c r="H172" s="3"/>
      <c r="I172" s="3"/>
      <c r="J172" s="3"/>
      <c r="K172" s="3"/>
      <c r="L172" s="3"/>
      <c r="M172" s="5">
        <f>SUM(M173:M175)</f>
        <v>4276.83</v>
      </c>
      <c r="N172" s="6">
        <f>M172/M$314</f>
        <v>8.7715203562531482E-3</v>
      </c>
      <c r="Q172">
        <f t="shared" si="119"/>
        <v>0</v>
      </c>
    </row>
    <row r="173" spans="1:17" ht="24" customHeight="1" x14ac:dyDescent="0.2">
      <c r="A173" s="7" t="s">
        <v>324</v>
      </c>
      <c r="B173" s="9" t="s">
        <v>56</v>
      </c>
      <c r="C173" s="7" t="s">
        <v>47</v>
      </c>
      <c r="D173" s="7" t="s">
        <v>502</v>
      </c>
      <c r="E173" s="8" t="s">
        <v>26</v>
      </c>
      <c r="F173" s="9">
        <v>120.59</v>
      </c>
      <c r="G173" s="27">
        <f t="shared" si="110"/>
        <v>5.1235059760956183</v>
      </c>
      <c r="H173" s="10">
        <v>4.6900000000000004</v>
      </c>
      <c r="I173" s="10">
        <v>1.74</v>
      </c>
      <c r="J173" s="27">
        <f t="shared" ref="J173" si="138">I173+H173</f>
        <v>6.4300000000000006</v>
      </c>
      <c r="K173" s="27">
        <f t="shared" ref="K173" si="139">TRUNC(H173*F173,2)</f>
        <v>565.55999999999995</v>
      </c>
      <c r="L173" s="27">
        <f t="shared" ref="L173" si="140">TRUNC(I173*F173,2)</f>
        <v>209.82</v>
      </c>
      <c r="M173" s="27">
        <f t="shared" ref="M173" si="141">TRUNC(L173+K173,2)</f>
        <v>775.38</v>
      </c>
      <c r="N173" s="28">
        <f>M173/M$314</f>
        <v>1.590257609919395E-3</v>
      </c>
      <c r="Q173">
        <f t="shared" si="119"/>
        <v>617.84</v>
      </c>
    </row>
    <row r="174" spans="1:17" ht="26.1" customHeight="1" x14ac:dyDescent="0.2">
      <c r="A174" s="7" t="s">
        <v>325</v>
      </c>
      <c r="B174" s="9" t="s">
        <v>71</v>
      </c>
      <c r="C174" s="7" t="s">
        <v>24</v>
      </c>
      <c r="D174" s="7" t="s">
        <v>72</v>
      </c>
      <c r="E174" s="8" t="s">
        <v>26</v>
      </c>
      <c r="F174" s="9">
        <v>120.59</v>
      </c>
      <c r="G174" s="27">
        <f t="shared" ref="G174:G175" si="142">(J174/(1+H$2))</f>
        <v>12.517928286852591</v>
      </c>
      <c r="H174" s="10">
        <v>4.66</v>
      </c>
      <c r="I174" s="10">
        <v>11.05</v>
      </c>
      <c r="J174" s="27">
        <f t="shared" ref="J174:J175" si="143">I174+H174</f>
        <v>15.71</v>
      </c>
      <c r="K174" s="27">
        <f t="shared" ref="K174:K175" si="144">TRUNC(H174*F174,2)</f>
        <v>561.94000000000005</v>
      </c>
      <c r="L174" s="27">
        <f t="shared" ref="L174:L175" si="145">TRUNC(I174*F174,2)</f>
        <v>1332.51</v>
      </c>
      <c r="M174" s="27">
        <f t="shared" ref="M174:M175" si="146">TRUNC(L174+K174,2)</f>
        <v>1894.45</v>
      </c>
      <c r="N174" s="28">
        <f>M174/M$314</f>
        <v>3.8854026788307646E-3</v>
      </c>
      <c r="Q174">
        <f t="shared" si="119"/>
        <v>1509.53</v>
      </c>
    </row>
    <row r="175" spans="1:17" ht="26.1" customHeight="1" x14ac:dyDescent="0.2">
      <c r="A175" s="7" t="s">
        <v>326</v>
      </c>
      <c r="B175" s="9" t="s">
        <v>105</v>
      </c>
      <c r="C175" s="7" t="s">
        <v>24</v>
      </c>
      <c r="D175" s="7" t="s">
        <v>106</v>
      </c>
      <c r="E175" s="8" t="s">
        <v>26</v>
      </c>
      <c r="F175" s="9">
        <v>88.2</v>
      </c>
      <c r="G175" s="27">
        <f t="shared" si="142"/>
        <v>14.517928286852589</v>
      </c>
      <c r="H175" s="10">
        <v>6.5</v>
      </c>
      <c r="I175" s="10">
        <v>11.72</v>
      </c>
      <c r="J175" s="27">
        <f t="shared" si="143"/>
        <v>18.22</v>
      </c>
      <c r="K175" s="27">
        <f t="shared" si="144"/>
        <v>573.29999999999995</v>
      </c>
      <c r="L175" s="27">
        <f t="shared" si="145"/>
        <v>1033.7</v>
      </c>
      <c r="M175" s="27">
        <f t="shared" si="146"/>
        <v>1607</v>
      </c>
      <c r="N175" s="28">
        <f>M175/M$314</f>
        <v>3.2958600675029896E-3</v>
      </c>
      <c r="Q175">
        <f t="shared" si="119"/>
        <v>1280.48</v>
      </c>
    </row>
    <row r="176" spans="1:17" ht="24" customHeight="1" x14ac:dyDescent="0.2">
      <c r="A176" s="3" t="s">
        <v>327</v>
      </c>
      <c r="B176" s="3"/>
      <c r="C176" s="3"/>
      <c r="D176" s="3" t="s">
        <v>328</v>
      </c>
      <c r="E176" s="3"/>
      <c r="F176" s="4"/>
      <c r="G176" s="3"/>
      <c r="H176" s="3"/>
      <c r="I176" s="3"/>
      <c r="J176" s="3"/>
      <c r="K176" s="3"/>
      <c r="L176" s="3"/>
      <c r="M176" s="5">
        <f>SUM(M177:M188)</f>
        <v>8588.09</v>
      </c>
      <c r="N176" s="6">
        <f>M176/M$314</f>
        <v>1.7613654565726042E-2</v>
      </c>
      <c r="Q176">
        <f t="shared" si="119"/>
        <v>0</v>
      </c>
    </row>
    <row r="177" spans="1:17" ht="26.1" customHeight="1" x14ac:dyDescent="0.2">
      <c r="A177" s="7" t="s">
        <v>329</v>
      </c>
      <c r="B177" s="9" t="s">
        <v>330</v>
      </c>
      <c r="C177" s="7" t="s">
        <v>24</v>
      </c>
      <c r="D177" s="7" t="s">
        <v>510</v>
      </c>
      <c r="E177" s="8" t="s">
        <v>26</v>
      </c>
      <c r="F177" s="9">
        <v>12.16</v>
      </c>
      <c r="G177" s="27">
        <f t="shared" ref="G177:G243" si="147">(J177/(1+H$2))</f>
        <v>7.3545816733067735</v>
      </c>
      <c r="H177" s="10">
        <v>7.01</v>
      </c>
      <c r="I177" s="10">
        <v>2.2200000000000002</v>
      </c>
      <c r="J177" s="27">
        <f t="shared" ref="J177:J179" si="148">I177+H177</f>
        <v>9.23</v>
      </c>
      <c r="K177" s="27">
        <f t="shared" ref="K177:K179" si="149">TRUNC(H177*F177,2)</f>
        <v>85.24</v>
      </c>
      <c r="L177" s="27">
        <f t="shared" ref="L177:L179" si="150">TRUNC(I177*F177,2)</f>
        <v>26.99</v>
      </c>
      <c r="M177" s="27">
        <f t="shared" ref="M177:M179" si="151">TRUNC(L177+K177,2)</f>
        <v>112.23</v>
      </c>
      <c r="N177" s="28">
        <f>M177/M$314</f>
        <v>2.3017696040812728E-4</v>
      </c>
      <c r="Q177">
        <f t="shared" si="119"/>
        <v>89.43</v>
      </c>
    </row>
    <row r="178" spans="1:17" ht="26.1" customHeight="1" x14ac:dyDescent="0.2">
      <c r="A178" s="7" t="s">
        <v>332</v>
      </c>
      <c r="B178" s="9" t="s">
        <v>183</v>
      </c>
      <c r="C178" s="7" t="s">
        <v>24</v>
      </c>
      <c r="D178" s="7" t="s">
        <v>184</v>
      </c>
      <c r="E178" s="8" t="s">
        <v>26</v>
      </c>
      <c r="F178" s="9">
        <v>11.21</v>
      </c>
      <c r="G178" s="27">
        <f t="shared" si="147"/>
        <v>20.17529880478088</v>
      </c>
      <c r="H178" s="10">
        <v>18.72</v>
      </c>
      <c r="I178" s="10">
        <v>6.6</v>
      </c>
      <c r="J178" s="27">
        <f t="shared" si="148"/>
        <v>25.32</v>
      </c>
      <c r="K178" s="27">
        <f t="shared" si="149"/>
        <v>209.85</v>
      </c>
      <c r="L178" s="27">
        <f t="shared" si="150"/>
        <v>73.98</v>
      </c>
      <c r="M178" s="27">
        <f t="shared" si="151"/>
        <v>283.83</v>
      </c>
      <c r="N178" s="28">
        <f>M178/M$314</f>
        <v>5.8211820968224852E-4</v>
      </c>
      <c r="Q178">
        <f t="shared" si="119"/>
        <v>226.16</v>
      </c>
    </row>
    <row r="179" spans="1:17" ht="39" customHeight="1" x14ac:dyDescent="0.2">
      <c r="A179" s="7" t="s">
        <v>333</v>
      </c>
      <c r="B179" s="9" t="s">
        <v>240</v>
      </c>
      <c r="C179" s="7" t="s">
        <v>24</v>
      </c>
      <c r="D179" s="7" t="s">
        <v>241</v>
      </c>
      <c r="E179" s="8" t="s">
        <v>26</v>
      </c>
      <c r="F179" s="9">
        <v>11.21</v>
      </c>
      <c r="G179" s="27">
        <f t="shared" si="147"/>
        <v>120.57370517928287</v>
      </c>
      <c r="H179" s="10">
        <v>13.91</v>
      </c>
      <c r="I179" s="10">
        <v>137.41</v>
      </c>
      <c r="J179" s="27">
        <f t="shared" si="148"/>
        <v>151.32</v>
      </c>
      <c r="K179" s="27">
        <f t="shared" si="149"/>
        <v>155.93</v>
      </c>
      <c r="L179" s="27">
        <f t="shared" si="150"/>
        <v>1540.36</v>
      </c>
      <c r="M179" s="27">
        <f t="shared" si="151"/>
        <v>1696.29</v>
      </c>
      <c r="N179" s="28">
        <f>M179/M$314</f>
        <v>3.4789884716270353E-3</v>
      </c>
      <c r="Q179">
        <f t="shared" si="119"/>
        <v>1351.63</v>
      </c>
    </row>
    <row r="180" spans="1:17" ht="65.099999999999994" customHeight="1" x14ac:dyDescent="0.2">
      <c r="A180" s="7" t="s">
        <v>334</v>
      </c>
      <c r="B180" s="9" t="s">
        <v>225</v>
      </c>
      <c r="C180" s="7" t="s">
        <v>24</v>
      </c>
      <c r="D180" s="7" t="s">
        <v>226</v>
      </c>
      <c r="E180" s="8" t="s">
        <v>26</v>
      </c>
      <c r="F180" s="9">
        <v>12.16</v>
      </c>
      <c r="G180" s="27">
        <f t="shared" si="147"/>
        <v>129.10756972111554</v>
      </c>
      <c r="H180" s="10">
        <v>76.069999999999993</v>
      </c>
      <c r="I180" s="10">
        <v>85.96</v>
      </c>
      <c r="J180" s="27">
        <f t="shared" ref="J180:J188" si="152">I180+H180</f>
        <v>162.02999999999997</v>
      </c>
      <c r="K180" s="27">
        <f t="shared" ref="K180:K188" si="153">TRUNC(H180*F180,2)</f>
        <v>925.01</v>
      </c>
      <c r="L180" s="27">
        <f t="shared" ref="L180:L188" si="154">TRUNC(I180*F180,2)</f>
        <v>1045.27</v>
      </c>
      <c r="M180" s="27">
        <f t="shared" ref="M180:M188" si="155">TRUNC(L180+K180,2)</f>
        <v>1970.28</v>
      </c>
      <c r="N180" s="28">
        <f>M180/M$314</f>
        <v>4.0409254348474115E-3</v>
      </c>
      <c r="Q180">
        <f t="shared" si="119"/>
        <v>1569.94</v>
      </c>
    </row>
    <row r="181" spans="1:17" ht="26.1" customHeight="1" x14ac:dyDescent="0.2">
      <c r="A181" s="7" t="s">
        <v>335</v>
      </c>
      <c r="B181" s="9" t="s">
        <v>228</v>
      </c>
      <c r="C181" s="7" t="s">
        <v>24</v>
      </c>
      <c r="D181" s="7" t="s">
        <v>229</v>
      </c>
      <c r="E181" s="8" t="s">
        <v>29</v>
      </c>
      <c r="F181" s="9">
        <v>3.8</v>
      </c>
      <c r="G181" s="27">
        <f t="shared" si="147"/>
        <v>51.386454183266935</v>
      </c>
      <c r="H181" s="10">
        <v>18.66</v>
      </c>
      <c r="I181" s="10">
        <v>45.83</v>
      </c>
      <c r="J181" s="27">
        <f t="shared" si="152"/>
        <v>64.489999999999995</v>
      </c>
      <c r="K181" s="27">
        <f t="shared" si="153"/>
        <v>70.900000000000006</v>
      </c>
      <c r="L181" s="27">
        <f t="shared" si="154"/>
        <v>174.15</v>
      </c>
      <c r="M181" s="27">
        <f t="shared" si="155"/>
        <v>245.05</v>
      </c>
      <c r="N181" s="28">
        <f>M181/M$314</f>
        <v>5.025827688497869E-4</v>
      </c>
      <c r="Q181">
        <f t="shared" si="119"/>
        <v>195.26</v>
      </c>
    </row>
    <row r="182" spans="1:17" ht="39" customHeight="1" x14ac:dyDescent="0.2">
      <c r="A182" s="7" t="s">
        <v>336</v>
      </c>
      <c r="B182" s="9" t="s">
        <v>231</v>
      </c>
      <c r="C182" s="7" t="s">
        <v>24</v>
      </c>
      <c r="D182" s="7" t="s">
        <v>232</v>
      </c>
      <c r="E182" s="8" t="s">
        <v>26</v>
      </c>
      <c r="F182" s="9">
        <v>24.32</v>
      </c>
      <c r="G182" s="27">
        <f t="shared" si="147"/>
        <v>4.4541832669322714</v>
      </c>
      <c r="H182" s="10">
        <v>2.73</v>
      </c>
      <c r="I182" s="10">
        <v>2.86</v>
      </c>
      <c r="J182" s="27">
        <f t="shared" si="152"/>
        <v>5.59</v>
      </c>
      <c r="K182" s="27">
        <f t="shared" si="153"/>
        <v>66.39</v>
      </c>
      <c r="L182" s="27">
        <f t="shared" si="154"/>
        <v>69.55</v>
      </c>
      <c r="M182" s="27">
        <f t="shared" si="155"/>
        <v>135.94</v>
      </c>
      <c r="N182" s="28">
        <f>M182/M$314</f>
        <v>2.7880474024664367E-4</v>
      </c>
      <c r="Q182">
        <f t="shared" si="119"/>
        <v>108.32</v>
      </c>
    </row>
    <row r="183" spans="1:17" ht="51.95" customHeight="1" x14ac:dyDescent="0.2">
      <c r="A183" s="7" t="s">
        <v>337</v>
      </c>
      <c r="B183" s="9" t="s">
        <v>338</v>
      </c>
      <c r="C183" s="7" t="s">
        <v>24</v>
      </c>
      <c r="D183" s="7" t="s">
        <v>339</v>
      </c>
      <c r="E183" s="8" t="s">
        <v>26</v>
      </c>
      <c r="F183" s="9">
        <v>24.32</v>
      </c>
      <c r="G183" s="27">
        <f t="shared" si="147"/>
        <v>37.745019920318725</v>
      </c>
      <c r="H183" s="10">
        <v>21.31</v>
      </c>
      <c r="I183" s="10">
        <v>26.06</v>
      </c>
      <c r="J183" s="27">
        <f t="shared" si="152"/>
        <v>47.37</v>
      </c>
      <c r="K183" s="27">
        <f t="shared" si="153"/>
        <v>518.25</v>
      </c>
      <c r="L183" s="27">
        <f t="shared" si="154"/>
        <v>633.77</v>
      </c>
      <c r="M183" s="27">
        <f t="shared" si="155"/>
        <v>1152.02</v>
      </c>
      <c r="N183" s="28">
        <f>M183/M$314</f>
        <v>2.3627235314031074E-3</v>
      </c>
      <c r="Q183">
        <f t="shared" si="119"/>
        <v>917.95</v>
      </c>
    </row>
    <row r="184" spans="1:17" ht="65.099999999999994" customHeight="1" x14ac:dyDescent="0.2">
      <c r="A184" s="7" t="s">
        <v>340</v>
      </c>
      <c r="B184" s="9" t="s">
        <v>126</v>
      </c>
      <c r="C184" s="7" t="s">
        <v>24</v>
      </c>
      <c r="D184" s="7" t="s">
        <v>555</v>
      </c>
      <c r="E184" s="8" t="s">
        <v>49</v>
      </c>
      <c r="F184" s="9">
        <v>1</v>
      </c>
      <c r="G184" s="27">
        <f t="shared" si="147"/>
        <v>1155.3545816733067</v>
      </c>
      <c r="H184" s="10">
        <v>16.86</v>
      </c>
      <c r="I184" s="10">
        <v>1433.11</v>
      </c>
      <c r="J184" s="27">
        <f t="shared" si="152"/>
        <v>1449.9699999999998</v>
      </c>
      <c r="K184" s="27">
        <f t="shared" si="153"/>
        <v>16.86</v>
      </c>
      <c r="L184" s="27">
        <f t="shared" si="154"/>
        <v>1433.11</v>
      </c>
      <c r="M184" s="27">
        <f t="shared" si="155"/>
        <v>1449.97</v>
      </c>
      <c r="N184" s="28">
        <f>M184/M$314</f>
        <v>2.9738010093822713E-3</v>
      </c>
      <c r="Q184">
        <f t="shared" si="119"/>
        <v>1155.3499999999999</v>
      </c>
    </row>
    <row r="185" spans="1:17" ht="24" customHeight="1" x14ac:dyDescent="0.2">
      <c r="A185" s="7" t="s">
        <v>341</v>
      </c>
      <c r="B185" s="9" t="s">
        <v>56</v>
      </c>
      <c r="C185" s="7" t="s">
        <v>47</v>
      </c>
      <c r="D185" s="7" t="s">
        <v>502</v>
      </c>
      <c r="E185" s="8" t="s">
        <v>26</v>
      </c>
      <c r="F185" s="9">
        <v>30.4</v>
      </c>
      <c r="G185" s="27">
        <f t="shared" si="147"/>
        <v>5.1235059760956183</v>
      </c>
      <c r="H185" s="10">
        <v>4.6900000000000004</v>
      </c>
      <c r="I185" s="10">
        <v>1.74</v>
      </c>
      <c r="J185" s="27">
        <f t="shared" si="152"/>
        <v>6.4300000000000006</v>
      </c>
      <c r="K185" s="27">
        <f t="shared" si="153"/>
        <v>142.57</v>
      </c>
      <c r="L185" s="27">
        <f t="shared" si="154"/>
        <v>52.89</v>
      </c>
      <c r="M185" s="27">
        <f t="shared" si="155"/>
        <v>195.46</v>
      </c>
      <c r="N185" s="28">
        <f>M185/M$314</f>
        <v>4.0087667006480045E-4</v>
      </c>
      <c r="Q185">
        <f t="shared" si="119"/>
        <v>155.75</v>
      </c>
    </row>
    <row r="186" spans="1:17" ht="26.1" customHeight="1" x14ac:dyDescent="0.2">
      <c r="A186" s="7" t="s">
        <v>342</v>
      </c>
      <c r="B186" s="9" t="s">
        <v>71</v>
      </c>
      <c r="C186" s="7" t="s">
        <v>24</v>
      </c>
      <c r="D186" s="7" t="s">
        <v>72</v>
      </c>
      <c r="E186" s="8" t="s">
        <v>26</v>
      </c>
      <c r="F186" s="9">
        <v>42.56</v>
      </c>
      <c r="G186" s="27">
        <f t="shared" si="147"/>
        <v>12.517928286852591</v>
      </c>
      <c r="H186" s="10">
        <v>4.66</v>
      </c>
      <c r="I186" s="10">
        <v>11.05</v>
      </c>
      <c r="J186" s="27">
        <f t="shared" si="152"/>
        <v>15.71</v>
      </c>
      <c r="K186" s="27">
        <f t="shared" si="153"/>
        <v>198.32</v>
      </c>
      <c r="L186" s="27">
        <f t="shared" si="154"/>
        <v>470.28</v>
      </c>
      <c r="M186" s="27">
        <f t="shared" si="155"/>
        <v>668.6</v>
      </c>
      <c r="N186" s="28">
        <f>M186/M$314</f>
        <v>1.371258270773179E-3</v>
      </c>
      <c r="Q186">
        <f t="shared" si="119"/>
        <v>532.76</v>
      </c>
    </row>
    <row r="187" spans="1:17" ht="26.1" customHeight="1" x14ac:dyDescent="0.2">
      <c r="A187" s="7" t="s">
        <v>343</v>
      </c>
      <c r="B187" s="9" t="s">
        <v>105</v>
      </c>
      <c r="C187" s="7" t="s">
        <v>24</v>
      </c>
      <c r="D187" s="7" t="s">
        <v>106</v>
      </c>
      <c r="E187" s="8" t="s">
        <v>26</v>
      </c>
      <c r="F187" s="9">
        <v>11.21</v>
      </c>
      <c r="G187" s="27">
        <f t="shared" si="147"/>
        <v>14.517928286852589</v>
      </c>
      <c r="H187" s="10">
        <v>6.5</v>
      </c>
      <c r="I187" s="10">
        <v>11.72</v>
      </c>
      <c r="J187" s="27">
        <f t="shared" si="152"/>
        <v>18.22</v>
      </c>
      <c r="K187" s="27">
        <f t="shared" si="153"/>
        <v>72.86</v>
      </c>
      <c r="L187" s="27">
        <f t="shared" si="154"/>
        <v>131.38</v>
      </c>
      <c r="M187" s="27">
        <f t="shared" si="155"/>
        <v>204.24</v>
      </c>
      <c r="N187" s="28">
        <f>M187/M$314</f>
        <v>4.1888392046472348E-4</v>
      </c>
      <c r="Q187">
        <f t="shared" si="119"/>
        <v>162.74</v>
      </c>
    </row>
    <row r="188" spans="1:17" ht="39" customHeight="1" x14ac:dyDescent="0.2">
      <c r="A188" s="7" t="s">
        <v>344</v>
      </c>
      <c r="B188" s="9" t="s">
        <v>291</v>
      </c>
      <c r="C188" s="7" t="s">
        <v>24</v>
      </c>
      <c r="D188" s="7" t="s">
        <v>292</v>
      </c>
      <c r="E188" s="8" t="s">
        <v>49</v>
      </c>
      <c r="F188" s="9">
        <v>2</v>
      </c>
      <c r="G188" s="27">
        <f t="shared" si="147"/>
        <v>188.9163346613546</v>
      </c>
      <c r="H188" s="10">
        <v>42.84</v>
      </c>
      <c r="I188" s="10">
        <v>194.25</v>
      </c>
      <c r="J188" s="27">
        <f t="shared" si="152"/>
        <v>237.09</v>
      </c>
      <c r="K188" s="27">
        <f t="shared" si="153"/>
        <v>85.68</v>
      </c>
      <c r="L188" s="27">
        <f t="shared" si="154"/>
        <v>388.5</v>
      </c>
      <c r="M188" s="27">
        <f t="shared" si="155"/>
        <v>474.18</v>
      </c>
      <c r="N188" s="28">
        <f>M188/M$314</f>
        <v>9.7251457797670659E-4</v>
      </c>
      <c r="Q188">
        <f t="shared" si="119"/>
        <v>377.83</v>
      </c>
    </row>
    <row r="189" spans="1:17" ht="24" customHeight="1" x14ac:dyDescent="0.2">
      <c r="A189" s="3" t="s">
        <v>345</v>
      </c>
      <c r="B189" s="3"/>
      <c r="C189" s="3"/>
      <c r="D189" s="3" t="s">
        <v>346</v>
      </c>
      <c r="E189" s="3"/>
      <c r="F189" s="4"/>
      <c r="G189" s="3"/>
      <c r="H189" s="3"/>
      <c r="I189" s="3"/>
      <c r="J189" s="3"/>
      <c r="K189" s="3"/>
      <c r="L189" s="3"/>
      <c r="M189" s="5">
        <f>SUM(M190:M194)</f>
        <v>5208.0599999999995</v>
      </c>
      <c r="N189" s="6">
        <f>M189/M$314</f>
        <v>1.0681416915469581E-2</v>
      </c>
      <c r="Q189">
        <f t="shared" si="119"/>
        <v>0</v>
      </c>
    </row>
    <row r="190" spans="1:17" ht="24" customHeight="1" x14ac:dyDescent="0.2">
      <c r="A190" s="7" t="s">
        <v>347</v>
      </c>
      <c r="B190" s="9" t="s">
        <v>56</v>
      </c>
      <c r="C190" s="7" t="s">
        <v>47</v>
      </c>
      <c r="D190" s="7" t="s">
        <v>502</v>
      </c>
      <c r="E190" s="8" t="s">
        <v>26</v>
      </c>
      <c r="F190" s="9">
        <v>53.16</v>
      </c>
      <c r="G190" s="27">
        <f t="shared" si="147"/>
        <v>5.1235059760956183</v>
      </c>
      <c r="H190" s="10">
        <v>4.6900000000000004</v>
      </c>
      <c r="I190" s="10">
        <v>1.74</v>
      </c>
      <c r="J190" s="27">
        <f t="shared" ref="J190" si="156">I190+H190</f>
        <v>6.4300000000000006</v>
      </c>
      <c r="K190" s="27">
        <f t="shared" ref="K190" si="157">TRUNC(H190*F190,2)</f>
        <v>249.32</v>
      </c>
      <c r="L190" s="27">
        <f t="shared" ref="L190" si="158">TRUNC(I190*F190,2)</f>
        <v>92.49</v>
      </c>
      <c r="M190" s="27">
        <f t="shared" ref="M190" si="159">TRUNC(L190+K190,2)</f>
        <v>341.81</v>
      </c>
      <c r="N190" s="28">
        <f>M190/M$314</f>
        <v>7.0103169239153502E-4</v>
      </c>
      <c r="Q190">
        <f t="shared" si="119"/>
        <v>272.36</v>
      </c>
    </row>
    <row r="191" spans="1:17" ht="26.1" customHeight="1" x14ac:dyDescent="0.2">
      <c r="A191" s="7" t="s">
        <v>348</v>
      </c>
      <c r="B191" s="9" t="s">
        <v>71</v>
      </c>
      <c r="C191" s="7" t="s">
        <v>24</v>
      </c>
      <c r="D191" s="7" t="s">
        <v>72</v>
      </c>
      <c r="E191" s="8" t="s">
        <v>26</v>
      </c>
      <c r="F191" s="9">
        <v>82.92</v>
      </c>
      <c r="G191" s="27">
        <f t="shared" si="147"/>
        <v>12.517928286852591</v>
      </c>
      <c r="H191" s="10">
        <v>4.66</v>
      </c>
      <c r="I191" s="10">
        <v>11.05</v>
      </c>
      <c r="J191" s="27">
        <f t="shared" ref="J191:J194" si="160">I191+H191</f>
        <v>15.71</v>
      </c>
      <c r="K191" s="27">
        <f t="shared" ref="K191:K194" si="161">TRUNC(H191*F191,2)</f>
        <v>386.4</v>
      </c>
      <c r="L191" s="27">
        <f t="shared" ref="L191:L194" si="162">TRUNC(I191*F191,2)</f>
        <v>916.26</v>
      </c>
      <c r="M191" s="27">
        <f t="shared" ref="M191:M194" si="163">TRUNC(L191+K191,2)</f>
        <v>1302.6600000000001</v>
      </c>
      <c r="N191" s="28">
        <f>M191/M$314</f>
        <v>2.6716770849616956E-3</v>
      </c>
      <c r="Q191">
        <f t="shared" si="119"/>
        <v>1037.98</v>
      </c>
    </row>
    <row r="192" spans="1:17" ht="26.1" customHeight="1" x14ac:dyDescent="0.2">
      <c r="A192" s="7" t="s">
        <v>349</v>
      </c>
      <c r="B192" s="9" t="s">
        <v>105</v>
      </c>
      <c r="C192" s="7" t="s">
        <v>24</v>
      </c>
      <c r="D192" s="7" t="s">
        <v>106</v>
      </c>
      <c r="E192" s="8" t="s">
        <v>26</v>
      </c>
      <c r="F192" s="9">
        <v>33.630000000000003</v>
      </c>
      <c r="G192" s="27">
        <f t="shared" si="147"/>
        <v>14.517928286852589</v>
      </c>
      <c r="H192" s="10">
        <v>6.5</v>
      </c>
      <c r="I192" s="10">
        <v>11.72</v>
      </c>
      <c r="J192" s="27">
        <f t="shared" si="160"/>
        <v>18.22</v>
      </c>
      <c r="K192" s="27">
        <f t="shared" si="161"/>
        <v>218.59</v>
      </c>
      <c r="L192" s="27">
        <f t="shared" si="162"/>
        <v>394.14</v>
      </c>
      <c r="M192" s="27">
        <f t="shared" si="163"/>
        <v>612.73</v>
      </c>
      <c r="N192" s="28">
        <f>M192/M$314</f>
        <v>1.2566722707909811E-3</v>
      </c>
      <c r="Q192">
        <f t="shared" si="119"/>
        <v>488.23</v>
      </c>
    </row>
    <row r="193" spans="1:17" ht="26.1" customHeight="1" x14ac:dyDescent="0.2">
      <c r="A193" s="7" t="s">
        <v>350</v>
      </c>
      <c r="B193" s="9" t="s">
        <v>108</v>
      </c>
      <c r="C193" s="7" t="s">
        <v>24</v>
      </c>
      <c r="D193" s="7" t="s">
        <v>109</v>
      </c>
      <c r="E193" s="8" t="s">
        <v>26</v>
      </c>
      <c r="F193" s="9">
        <v>4.95</v>
      </c>
      <c r="G193" s="27">
        <f t="shared" si="147"/>
        <v>8.1992031872509958</v>
      </c>
      <c r="H193" s="10">
        <v>7.64</v>
      </c>
      <c r="I193" s="10">
        <v>2.65</v>
      </c>
      <c r="J193" s="27">
        <f t="shared" si="160"/>
        <v>10.29</v>
      </c>
      <c r="K193" s="27">
        <f t="shared" si="161"/>
        <v>37.81</v>
      </c>
      <c r="L193" s="27">
        <f t="shared" si="162"/>
        <v>13.11</v>
      </c>
      <c r="M193" s="27">
        <f t="shared" si="163"/>
        <v>50.92</v>
      </c>
      <c r="N193" s="28">
        <f>M193/M$314</f>
        <v>1.0443384856082902E-4</v>
      </c>
      <c r="Q193">
        <f t="shared" si="119"/>
        <v>40.58</v>
      </c>
    </row>
    <row r="194" spans="1:17" ht="65.099999999999994" customHeight="1" x14ac:dyDescent="0.2">
      <c r="A194" s="7" t="s">
        <v>351</v>
      </c>
      <c r="B194" s="9" t="s">
        <v>126</v>
      </c>
      <c r="C194" s="7" t="s">
        <v>24</v>
      </c>
      <c r="D194" s="7" t="s">
        <v>555</v>
      </c>
      <c r="E194" s="8" t="s">
        <v>49</v>
      </c>
      <c r="F194" s="9">
        <v>2</v>
      </c>
      <c r="G194" s="27">
        <f t="shared" si="147"/>
        <v>1155.3545816733067</v>
      </c>
      <c r="H194" s="10">
        <v>16.86</v>
      </c>
      <c r="I194" s="10">
        <v>1433.11</v>
      </c>
      <c r="J194" s="27">
        <f t="shared" si="160"/>
        <v>1449.9699999999998</v>
      </c>
      <c r="K194" s="27">
        <f t="shared" si="161"/>
        <v>33.72</v>
      </c>
      <c r="L194" s="27">
        <f t="shared" si="162"/>
        <v>2866.22</v>
      </c>
      <c r="M194" s="27">
        <f t="shared" si="163"/>
        <v>2899.94</v>
      </c>
      <c r="N194" s="28">
        <f>M194/M$314</f>
        <v>5.9476020187645426E-3</v>
      </c>
      <c r="Q194">
        <f t="shared" si="119"/>
        <v>2310.6999999999998</v>
      </c>
    </row>
    <row r="195" spans="1:17" ht="24" customHeight="1" x14ac:dyDescent="0.2">
      <c r="A195" s="3" t="s">
        <v>352</v>
      </c>
      <c r="B195" s="3"/>
      <c r="C195" s="3"/>
      <c r="D195" s="3" t="s">
        <v>353</v>
      </c>
      <c r="E195" s="3"/>
      <c r="F195" s="4"/>
      <c r="G195" s="3"/>
      <c r="H195" s="3"/>
      <c r="I195" s="3"/>
      <c r="J195" s="3"/>
      <c r="K195" s="3"/>
      <c r="L195" s="3"/>
      <c r="M195" s="5">
        <f>SUM(M196:M201)</f>
        <v>8534.86</v>
      </c>
      <c r="N195" s="6">
        <f>M195/M$314</f>
        <v>1.7504483046501908E-2</v>
      </c>
      <c r="Q195">
        <f t="shared" si="119"/>
        <v>0</v>
      </c>
    </row>
    <row r="196" spans="1:17" ht="24" customHeight="1" x14ac:dyDescent="0.2">
      <c r="A196" s="7" t="s">
        <v>354</v>
      </c>
      <c r="B196" s="9" t="s">
        <v>56</v>
      </c>
      <c r="C196" s="7" t="s">
        <v>47</v>
      </c>
      <c r="D196" s="7" t="s">
        <v>502</v>
      </c>
      <c r="E196" s="8" t="s">
        <v>26</v>
      </c>
      <c r="F196" s="9">
        <v>122.14</v>
      </c>
      <c r="G196" s="27">
        <f t="shared" si="147"/>
        <v>5.1235059760956183</v>
      </c>
      <c r="H196" s="10">
        <v>4.6900000000000004</v>
      </c>
      <c r="I196" s="10">
        <v>1.74</v>
      </c>
      <c r="J196" s="27">
        <f t="shared" ref="J196" si="164">I196+H196</f>
        <v>6.4300000000000006</v>
      </c>
      <c r="K196" s="27">
        <f t="shared" ref="K196" si="165">TRUNC(H196*F196,2)</f>
        <v>572.83000000000004</v>
      </c>
      <c r="L196" s="27">
        <f t="shared" ref="L196" si="166">TRUNC(I196*F196,2)</f>
        <v>212.52</v>
      </c>
      <c r="M196" s="27">
        <f t="shared" ref="M196" si="167">TRUNC(L196+K196,2)</f>
        <v>785.35</v>
      </c>
      <c r="N196" s="28">
        <f>M196/M$314</f>
        <v>1.6107054785398089E-3</v>
      </c>
      <c r="Q196">
        <f t="shared" si="119"/>
        <v>625.78</v>
      </c>
    </row>
    <row r="197" spans="1:17" ht="26.1" customHeight="1" x14ac:dyDescent="0.2">
      <c r="A197" s="7" t="s">
        <v>355</v>
      </c>
      <c r="B197" s="9" t="s">
        <v>71</v>
      </c>
      <c r="C197" s="7" t="s">
        <v>24</v>
      </c>
      <c r="D197" s="7" t="s">
        <v>72</v>
      </c>
      <c r="E197" s="8" t="s">
        <v>26</v>
      </c>
      <c r="F197" s="9">
        <v>122.14</v>
      </c>
      <c r="G197" s="27">
        <f t="shared" si="147"/>
        <v>12.517928286852591</v>
      </c>
      <c r="H197" s="10">
        <v>4.66</v>
      </c>
      <c r="I197" s="10">
        <v>11.05</v>
      </c>
      <c r="J197" s="27">
        <f t="shared" ref="J197:J201" si="168">I197+H197</f>
        <v>15.71</v>
      </c>
      <c r="K197" s="27">
        <f t="shared" ref="K197:K201" si="169">TRUNC(H197*F197,2)</f>
        <v>569.16999999999996</v>
      </c>
      <c r="L197" s="27">
        <f t="shared" ref="L197:L201" si="170">TRUNC(I197*F197,2)</f>
        <v>1349.64</v>
      </c>
      <c r="M197" s="27">
        <f t="shared" ref="M197:M201" si="171">TRUNC(L197+K197,2)</f>
        <v>1918.81</v>
      </c>
      <c r="N197" s="28">
        <f>M197/M$314</f>
        <v>3.9353635694619861E-3</v>
      </c>
      <c r="Q197">
        <f t="shared" si="119"/>
        <v>1528.93</v>
      </c>
    </row>
    <row r="198" spans="1:17" ht="26.1" customHeight="1" x14ac:dyDescent="0.2">
      <c r="A198" s="7" t="s">
        <v>356</v>
      </c>
      <c r="B198" s="9" t="s">
        <v>105</v>
      </c>
      <c r="C198" s="7" t="s">
        <v>24</v>
      </c>
      <c r="D198" s="7" t="s">
        <v>106</v>
      </c>
      <c r="E198" s="8" t="s">
        <v>26</v>
      </c>
      <c r="F198" s="9">
        <v>112.91</v>
      </c>
      <c r="G198" s="27">
        <f t="shared" si="147"/>
        <v>14.517928286852589</v>
      </c>
      <c r="H198" s="10">
        <v>6.5</v>
      </c>
      <c r="I198" s="10">
        <v>11.72</v>
      </c>
      <c r="J198" s="27">
        <f t="shared" si="168"/>
        <v>18.22</v>
      </c>
      <c r="K198" s="27">
        <f t="shared" si="169"/>
        <v>733.91</v>
      </c>
      <c r="L198" s="27">
        <f t="shared" si="170"/>
        <v>1323.3</v>
      </c>
      <c r="M198" s="27">
        <f t="shared" si="171"/>
        <v>2057.21</v>
      </c>
      <c r="N198" s="28">
        <f>M198/M$314</f>
        <v>4.2192136213240975E-3</v>
      </c>
      <c r="Q198">
        <f t="shared" si="119"/>
        <v>1639.21</v>
      </c>
    </row>
    <row r="199" spans="1:17" ht="39" customHeight="1" x14ac:dyDescent="0.2">
      <c r="A199" s="7" t="s">
        <v>357</v>
      </c>
      <c r="B199" s="9" t="s">
        <v>358</v>
      </c>
      <c r="C199" s="7" t="s">
        <v>24</v>
      </c>
      <c r="D199" s="7" t="s">
        <v>359</v>
      </c>
      <c r="E199" s="8" t="s">
        <v>49</v>
      </c>
      <c r="F199" s="9">
        <v>1</v>
      </c>
      <c r="G199" s="27">
        <f t="shared" si="147"/>
        <v>1600.9482071713148</v>
      </c>
      <c r="H199" s="10">
        <v>153.4</v>
      </c>
      <c r="I199" s="10">
        <v>1855.79</v>
      </c>
      <c r="J199" s="27">
        <f t="shared" si="168"/>
        <v>2009.19</v>
      </c>
      <c r="K199" s="27">
        <f t="shared" si="169"/>
        <v>153.4</v>
      </c>
      <c r="L199" s="27">
        <f t="shared" si="170"/>
        <v>1855.79</v>
      </c>
      <c r="M199" s="27">
        <f t="shared" si="171"/>
        <v>2009.19</v>
      </c>
      <c r="N199" s="28">
        <f>M199/M$314</f>
        <v>4.120727497838414E-3</v>
      </c>
      <c r="Q199">
        <f t="shared" si="119"/>
        <v>1600.94</v>
      </c>
    </row>
    <row r="200" spans="1:17" ht="26.1" customHeight="1" x14ac:dyDescent="0.2">
      <c r="A200" s="7" t="s">
        <v>360</v>
      </c>
      <c r="B200" s="9" t="s">
        <v>361</v>
      </c>
      <c r="C200" s="7" t="s">
        <v>24</v>
      </c>
      <c r="D200" s="7" t="s">
        <v>362</v>
      </c>
      <c r="E200" s="8" t="s">
        <v>26</v>
      </c>
      <c r="F200" s="9">
        <v>15</v>
      </c>
      <c r="G200" s="27">
        <f t="shared" si="147"/>
        <v>1.5856573705179284</v>
      </c>
      <c r="H200" s="10">
        <v>1.51</v>
      </c>
      <c r="I200" s="10">
        <v>0.48</v>
      </c>
      <c r="J200" s="27">
        <f t="shared" si="168"/>
        <v>1.99</v>
      </c>
      <c r="K200" s="27">
        <f t="shared" si="169"/>
        <v>22.65</v>
      </c>
      <c r="L200" s="27">
        <f t="shared" si="170"/>
        <v>7.2</v>
      </c>
      <c r="M200" s="27">
        <f t="shared" si="171"/>
        <v>29.85</v>
      </c>
      <c r="N200" s="28">
        <f>M200/M$314</f>
        <v>6.1220549480376008E-5</v>
      </c>
      <c r="Q200">
        <f t="shared" si="119"/>
        <v>23.78</v>
      </c>
    </row>
    <row r="201" spans="1:17" ht="39" customHeight="1" x14ac:dyDescent="0.2">
      <c r="A201" s="7" t="s">
        <v>363</v>
      </c>
      <c r="B201" s="9" t="s">
        <v>364</v>
      </c>
      <c r="C201" s="7" t="s">
        <v>24</v>
      </c>
      <c r="D201" s="7" t="s">
        <v>365</v>
      </c>
      <c r="E201" s="8" t="s">
        <v>26</v>
      </c>
      <c r="F201" s="9">
        <v>15</v>
      </c>
      <c r="G201" s="27">
        <f t="shared" si="147"/>
        <v>92.135458167330682</v>
      </c>
      <c r="H201" s="10">
        <v>14.38</v>
      </c>
      <c r="I201" s="10">
        <v>101.25</v>
      </c>
      <c r="J201" s="27">
        <f t="shared" si="168"/>
        <v>115.63</v>
      </c>
      <c r="K201" s="27">
        <f t="shared" si="169"/>
        <v>215.7</v>
      </c>
      <c r="L201" s="27">
        <f t="shared" si="170"/>
        <v>1518.75</v>
      </c>
      <c r="M201" s="27">
        <f t="shared" si="171"/>
        <v>1734.45</v>
      </c>
      <c r="N201" s="28">
        <f>M201/M$314</f>
        <v>3.5572523298572248E-3</v>
      </c>
      <c r="Q201">
        <f t="shared" ref="Q201:Q266" si="172">TRUNC(F201*G201,2)</f>
        <v>1382.03</v>
      </c>
    </row>
    <row r="202" spans="1:17" ht="24" customHeight="1" x14ac:dyDescent="0.2">
      <c r="A202" s="3" t="s">
        <v>366</v>
      </c>
      <c r="B202" s="3"/>
      <c r="C202" s="3"/>
      <c r="D202" s="3" t="s">
        <v>367</v>
      </c>
      <c r="E202" s="3"/>
      <c r="F202" s="4"/>
      <c r="G202" s="3"/>
      <c r="H202" s="3"/>
      <c r="I202" s="3"/>
      <c r="J202" s="3"/>
      <c r="K202" s="3"/>
      <c r="L202" s="3"/>
      <c r="M202" s="5">
        <f>SUM(M203:M209)</f>
        <v>7863.04</v>
      </c>
      <c r="N202" s="6">
        <f>M202/M$314</f>
        <v>1.6126620749955637E-2</v>
      </c>
      <c r="Q202">
        <f t="shared" si="172"/>
        <v>0</v>
      </c>
    </row>
    <row r="203" spans="1:17" ht="24" customHeight="1" x14ac:dyDescent="0.2">
      <c r="A203" s="7" t="s">
        <v>368</v>
      </c>
      <c r="B203" s="9" t="s">
        <v>56</v>
      </c>
      <c r="C203" s="7" t="s">
        <v>47</v>
      </c>
      <c r="D203" s="7" t="s">
        <v>502</v>
      </c>
      <c r="E203" s="8" t="s">
        <v>26</v>
      </c>
      <c r="F203" s="9">
        <v>55.65</v>
      </c>
      <c r="G203" s="27">
        <f t="shared" si="147"/>
        <v>5.1235059760956183</v>
      </c>
      <c r="H203" s="10">
        <v>4.6900000000000004</v>
      </c>
      <c r="I203" s="10">
        <v>1.74</v>
      </c>
      <c r="J203" s="27">
        <f t="shared" ref="J203" si="173">I203+H203</f>
        <v>6.4300000000000006</v>
      </c>
      <c r="K203" s="27">
        <f t="shared" ref="K203" si="174">TRUNC(H203*F203,2)</f>
        <v>260.99</v>
      </c>
      <c r="L203" s="27">
        <f t="shared" ref="L203" si="175">TRUNC(I203*F203,2)</f>
        <v>96.83</v>
      </c>
      <c r="M203" s="27">
        <f t="shared" ref="M203" si="176">TRUNC(L203+K203,2)</f>
        <v>357.82</v>
      </c>
      <c r="N203" s="28">
        <f>M203/M$314</f>
        <v>7.3386723668569982E-4</v>
      </c>
      <c r="Q203">
        <f t="shared" si="172"/>
        <v>285.12</v>
      </c>
    </row>
    <row r="204" spans="1:17" ht="26.1" customHeight="1" x14ac:dyDescent="0.2">
      <c r="A204" s="7" t="s">
        <v>369</v>
      </c>
      <c r="B204" s="9" t="s">
        <v>71</v>
      </c>
      <c r="C204" s="7" t="s">
        <v>24</v>
      </c>
      <c r="D204" s="7" t="s">
        <v>72</v>
      </c>
      <c r="E204" s="8" t="s">
        <v>26</v>
      </c>
      <c r="F204" s="9">
        <v>55.65</v>
      </c>
      <c r="G204" s="27">
        <f t="shared" si="147"/>
        <v>12.517928286852591</v>
      </c>
      <c r="H204" s="10">
        <v>4.66</v>
      </c>
      <c r="I204" s="10">
        <v>11.05</v>
      </c>
      <c r="J204" s="27">
        <f t="shared" ref="J204:J209" si="177">I204+H204</f>
        <v>15.71</v>
      </c>
      <c r="K204" s="27">
        <f t="shared" ref="K204:K209" si="178">TRUNC(H204*F204,2)</f>
        <v>259.32</v>
      </c>
      <c r="L204" s="27">
        <f t="shared" ref="L204:L209" si="179">TRUNC(I204*F204,2)</f>
        <v>614.92999999999995</v>
      </c>
      <c r="M204" s="27">
        <f t="shared" ref="M204:M209" si="180">TRUNC(L204+K204,2)</f>
        <v>874.25</v>
      </c>
      <c r="N204" s="28">
        <f>M204/M$314</f>
        <v>1.7930340161882317E-3</v>
      </c>
      <c r="Q204">
        <f t="shared" si="172"/>
        <v>696.62</v>
      </c>
    </row>
    <row r="205" spans="1:17" ht="26.1" customHeight="1" x14ac:dyDescent="0.2">
      <c r="A205" s="7" t="s">
        <v>370</v>
      </c>
      <c r="B205" s="9" t="s">
        <v>105</v>
      </c>
      <c r="C205" s="7" t="s">
        <v>24</v>
      </c>
      <c r="D205" s="7" t="s">
        <v>106</v>
      </c>
      <c r="E205" s="8" t="s">
        <v>26</v>
      </c>
      <c r="F205" s="9">
        <v>56.45</v>
      </c>
      <c r="G205" s="27">
        <f t="shared" si="147"/>
        <v>14.517928286852589</v>
      </c>
      <c r="H205" s="10">
        <v>6.5</v>
      </c>
      <c r="I205" s="10">
        <v>11.72</v>
      </c>
      <c r="J205" s="27">
        <f t="shared" si="177"/>
        <v>18.22</v>
      </c>
      <c r="K205" s="27">
        <f t="shared" si="178"/>
        <v>366.92</v>
      </c>
      <c r="L205" s="27">
        <f t="shared" si="179"/>
        <v>661.59</v>
      </c>
      <c r="M205" s="27">
        <f t="shared" si="180"/>
        <v>1028.51</v>
      </c>
      <c r="N205" s="28">
        <f>M205/M$314</f>
        <v>2.1094119713923457E-3</v>
      </c>
      <c r="Q205">
        <f t="shared" si="172"/>
        <v>819.53</v>
      </c>
    </row>
    <row r="206" spans="1:17" ht="26.1" customHeight="1" x14ac:dyDescent="0.2">
      <c r="A206" s="7" t="s">
        <v>371</v>
      </c>
      <c r="B206" s="9" t="s">
        <v>108</v>
      </c>
      <c r="C206" s="7" t="s">
        <v>24</v>
      </c>
      <c r="D206" s="7" t="s">
        <v>109</v>
      </c>
      <c r="E206" s="8" t="s">
        <v>26</v>
      </c>
      <c r="F206" s="9">
        <v>4.62</v>
      </c>
      <c r="G206" s="27">
        <f t="shared" si="147"/>
        <v>8.1992031872509958</v>
      </c>
      <c r="H206" s="10">
        <v>7.64</v>
      </c>
      <c r="I206" s="10">
        <v>2.65</v>
      </c>
      <c r="J206" s="27">
        <f t="shared" si="177"/>
        <v>10.29</v>
      </c>
      <c r="K206" s="27">
        <f t="shared" si="178"/>
        <v>35.29</v>
      </c>
      <c r="L206" s="27">
        <f t="shared" si="179"/>
        <v>12.24</v>
      </c>
      <c r="M206" s="27">
        <f t="shared" si="180"/>
        <v>47.53</v>
      </c>
      <c r="N206" s="28">
        <f>M206/M$314</f>
        <v>9.7481163041952142E-5</v>
      </c>
      <c r="Q206">
        <f t="shared" si="172"/>
        <v>37.880000000000003</v>
      </c>
    </row>
    <row r="207" spans="1:17" ht="65.099999999999994" customHeight="1" x14ac:dyDescent="0.2">
      <c r="A207" s="7" t="s">
        <v>372</v>
      </c>
      <c r="B207" s="9" t="s">
        <v>126</v>
      </c>
      <c r="C207" s="7" t="s">
        <v>24</v>
      </c>
      <c r="D207" s="7" t="s">
        <v>555</v>
      </c>
      <c r="E207" s="8" t="s">
        <v>49</v>
      </c>
      <c r="F207" s="9">
        <v>1</v>
      </c>
      <c r="G207" s="27">
        <f t="shared" si="147"/>
        <v>1155.3545816733067</v>
      </c>
      <c r="H207" s="10">
        <v>16.86</v>
      </c>
      <c r="I207" s="10">
        <v>1433.11</v>
      </c>
      <c r="J207" s="27">
        <f t="shared" si="177"/>
        <v>1449.9699999999998</v>
      </c>
      <c r="K207" s="27">
        <f t="shared" si="178"/>
        <v>16.86</v>
      </c>
      <c r="L207" s="27">
        <f t="shared" si="179"/>
        <v>1433.11</v>
      </c>
      <c r="M207" s="27">
        <f t="shared" si="180"/>
        <v>1449.97</v>
      </c>
      <c r="N207" s="28">
        <f>M207/M$314</f>
        <v>2.9738010093822713E-3</v>
      </c>
      <c r="Q207">
        <f t="shared" si="172"/>
        <v>1155.3499999999999</v>
      </c>
    </row>
    <row r="208" spans="1:17" ht="51.95" customHeight="1" x14ac:dyDescent="0.2">
      <c r="A208" s="7" t="s">
        <v>373</v>
      </c>
      <c r="B208" s="9" t="s">
        <v>374</v>
      </c>
      <c r="C208" s="7" t="s">
        <v>24</v>
      </c>
      <c r="D208" s="7" t="s">
        <v>375</v>
      </c>
      <c r="E208" s="8" t="s">
        <v>49</v>
      </c>
      <c r="F208" s="9">
        <v>2</v>
      </c>
      <c r="G208" s="27">
        <f t="shared" si="147"/>
        <v>947.77689243027896</v>
      </c>
      <c r="H208" s="10">
        <v>65.63</v>
      </c>
      <c r="I208" s="10">
        <v>1123.83</v>
      </c>
      <c r="J208" s="27">
        <f t="shared" si="177"/>
        <v>1189.46</v>
      </c>
      <c r="K208" s="27">
        <f t="shared" si="178"/>
        <v>131.26</v>
      </c>
      <c r="L208" s="27">
        <f t="shared" si="179"/>
        <v>2247.66</v>
      </c>
      <c r="M208" s="27">
        <f t="shared" si="180"/>
        <v>2378.92</v>
      </c>
      <c r="N208" s="28">
        <f>M208/M$314</f>
        <v>4.8790214261258315E-3</v>
      </c>
      <c r="Q208">
        <f t="shared" si="172"/>
        <v>1895.55</v>
      </c>
    </row>
    <row r="209" spans="1:17" ht="39" customHeight="1" x14ac:dyDescent="0.2">
      <c r="A209" s="7" t="s">
        <v>376</v>
      </c>
      <c r="B209" s="9" t="s">
        <v>256</v>
      </c>
      <c r="C209" s="7" t="s">
        <v>24</v>
      </c>
      <c r="D209" s="7" t="s">
        <v>257</v>
      </c>
      <c r="E209" s="8" t="s">
        <v>49</v>
      </c>
      <c r="F209" s="9">
        <v>2</v>
      </c>
      <c r="G209" s="27">
        <f t="shared" si="147"/>
        <v>687.66533864541839</v>
      </c>
      <c r="H209" s="10">
        <v>51.54</v>
      </c>
      <c r="I209" s="10">
        <v>811.48</v>
      </c>
      <c r="J209" s="27">
        <f t="shared" si="177"/>
        <v>863.02</v>
      </c>
      <c r="K209" s="27">
        <f t="shared" si="178"/>
        <v>103.08</v>
      </c>
      <c r="L209" s="27">
        <f t="shared" si="179"/>
        <v>1622.96</v>
      </c>
      <c r="M209" s="27">
        <f t="shared" si="180"/>
        <v>1726.04</v>
      </c>
      <c r="N209" s="28">
        <f>M209/M$314</f>
        <v>3.5400039271393027E-3</v>
      </c>
      <c r="Q209">
        <f t="shared" si="172"/>
        <v>1375.33</v>
      </c>
    </row>
    <row r="210" spans="1:17" ht="24" customHeight="1" x14ac:dyDescent="0.2">
      <c r="A210" s="3" t="s">
        <v>377</v>
      </c>
      <c r="B210" s="3"/>
      <c r="C210" s="3"/>
      <c r="D210" s="3" t="s">
        <v>378</v>
      </c>
      <c r="E210" s="3"/>
      <c r="F210" s="4"/>
      <c r="G210" s="3"/>
      <c r="H210" s="3"/>
      <c r="I210" s="3"/>
      <c r="J210" s="3"/>
      <c r="K210" s="3"/>
      <c r="L210" s="3"/>
      <c r="M210" s="5">
        <f>SUM(M211:M220)</f>
        <v>45348.52</v>
      </c>
      <c r="N210" s="6">
        <f>M210/M$314</f>
        <v>9.3007079146459656E-2</v>
      </c>
      <c r="Q210">
        <f t="shared" si="172"/>
        <v>0</v>
      </c>
    </row>
    <row r="211" spans="1:17" ht="26.1" customHeight="1" x14ac:dyDescent="0.2">
      <c r="A211" s="7" t="s">
        <v>379</v>
      </c>
      <c r="B211" s="9" t="s">
        <v>361</v>
      </c>
      <c r="C211" s="7" t="s">
        <v>24</v>
      </c>
      <c r="D211" s="7" t="s">
        <v>511</v>
      </c>
      <c r="E211" s="8" t="s">
        <v>26</v>
      </c>
      <c r="F211" s="9">
        <v>199.18</v>
      </c>
      <c r="G211" s="27">
        <f t="shared" si="147"/>
        <v>1.5856573705179284</v>
      </c>
      <c r="H211" s="10">
        <v>1.51</v>
      </c>
      <c r="I211" s="10">
        <v>0.48</v>
      </c>
      <c r="J211" s="27">
        <f t="shared" ref="J211" si="181">I211+H211</f>
        <v>1.99</v>
      </c>
      <c r="K211" s="27">
        <f t="shared" ref="K211" si="182">TRUNC(H211*F211,2)</f>
        <v>300.76</v>
      </c>
      <c r="L211" s="27">
        <f t="shared" ref="L211" si="183">TRUNC(I211*F211,2)</f>
        <v>95.6</v>
      </c>
      <c r="M211" s="27">
        <f t="shared" ref="M211" si="184">TRUNC(L211+K211,2)</f>
        <v>396.36</v>
      </c>
      <c r="N211" s="28">
        <f>M211/M$314</f>
        <v>8.1291045199470124E-4</v>
      </c>
      <c r="Q211">
        <f t="shared" si="172"/>
        <v>315.83</v>
      </c>
    </row>
    <row r="212" spans="1:17" ht="39" customHeight="1" x14ac:dyDescent="0.2">
      <c r="A212" s="7" t="s">
        <v>380</v>
      </c>
      <c r="B212" s="9" t="s">
        <v>364</v>
      </c>
      <c r="C212" s="7" t="s">
        <v>24</v>
      </c>
      <c r="D212" s="7" t="s">
        <v>365</v>
      </c>
      <c r="E212" s="8" t="s">
        <v>26</v>
      </c>
      <c r="F212" s="9">
        <v>199.18</v>
      </c>
      <c r="G212" s="27">
        <f t="shared" si="147"/>
        <v>92.135458167330682</v>
      </c>
      <c r="H212" s="10">
        <v>14.38</v>
      </c>
      <c r="I212" s="10">
        <v>101.25</v>
      </c>
      <c r="J212" s="27">
        <f t="shared" ref="J212:J220" si="185">I212+H212</f>
        <v>115.63</v>
      </c>
      <c r="K212" s="27">
        <f t="shared" ref="K212:K220" si="186">TRUNC(H212*F212,2)</f>
        <v>2864.2</v>
      </c>
      <c r="L212" s="27">
        <f t="shared" ref="L212:L220" si="187">TRUNC(I212*F212,2)</f>
        <v>20166.97</v>
      </c>
      <c r="M212" s="27">
        <f t="shared" ref="M212:M220" si="188">TRUNC(L212+K212,2)</f>
        <v>23031.17</v>
      </c>
      <c r="N212" s="28">
        <f>M212/M$314</f>
        <v>4.7235540454805734E-2</v>
      </c>
      <c r="Q212">
        <f t="shared" si="172"/>
        <v>18351.54</v>
      </c>
    </row>
    <row r="213" spans="1:17" ht="39" customHeight="1" x14ac:dyDescent="0.2">
      <c r="A213" s="7" t="s">
        <v>512</v>
      </c>
      <c r="B213" s="9" t="s">
        <v>381</v>
      </c>
      <c r="C213" s="7" t="s">
        <v>24</v>
      </c>
      <c r="D213" s="7" t="s">
        <v>382</v>
      </c>
      <c r="E213" s="8" t="s">
        <v>49</v>
      </c>
      <c r="F213" s="9">
        <v>18</v>
      </c>
      <c r="G213" s="27">
        <f t="shared" si="147"/>
        <v>348.56573705179284</v>
      </c>
      <c r="H213" s="10">
        <v>57.82</v>
      </c>
      <c r="I213" s="10">
        <v>379.63</v>
      </c>
      <c r="J213" s="27">
        <f t="shared" si="185"/>
        <v>437.45</v>
      </c>
      <c r="K213" s="27">
        <f t="shared" si="186"/>
        <v>1040.76</v>
      </c>
      <c r="L213" s="27">
        <f t="shared" si="187"/>
        <v>6833.34</v>
      </c>
      <c r="M213" s="27">
        <f t="shared" si="188"/>
        <v>7874.1</v>
      </c>
      <c r="N213" s="28">
        <f>M213/M$314</f>
        <v>1.6149304142828433E-2</v>
      </c>
      <c r="Q213">
        <f t="shared" si="172"/>
        <v>6274.18</v>
      </c>
    </row>
    <row r="214" spans="1:17" ht="39" customHeight="1" x14ac:dyDescent="0.2">
      <c r="A214" s="7" t="s">
        <v>513</v>
      </c>
      <c r="B214" s="9" t="s">
        <v>117</v>
      </c>
      <c r="C214" s="7" t="s">
        <v>24</v>
      </c>
      <c r="D214" s="7" t="s">
        <v>118</v>
      </c>
      <c r="E214" s="8" t="s">
        <v>26</v>
      </c>
      <c r="F214" s="9">
        <v>5</v>
      </c>
      <c r="G214" s="27">
        <f t="shared" si="147"/>
        <v>215.58565737051794</v>
      </c>
      <c r="H214" s="10">
        <v>17.32</v>
      </c>
      <c r="I214" s="10">
        <v>253.24</v>
      </c>
      <c r="J214" s="27">
        <f t="shared" si="185"/>
        <v>270.56</v>
      </c>
      <c r="K214" s="27">
        <f t="shared" si="186"/>
        <v>86.6</v>
      </c>
      <c r="L214" s="27">
        <f t="shared" si="187"/>
        <v>1266.2</v>
      </c>
      <c r="M214" s="27">
        <f t="shared" si="188"/>
        <v>1352.8</v>
      </c>
      <c r="N214" s="28">
        <f>M214/M$314</f>
        <v>2.7745112005712782E-3</v>
      </c>
    </row>
    <row r="215" spans="1:17" ht="26.1" customHeight="1" x14ac:dyDescent="0.2">
      <c r="A215" s="7" t="s">
        <v>514</v>
      </c>
      <c r="B215" s="9" t="s">
        <v>113</v>
      </c>
      <c r="C215" s="7" t="s">
        <v>47</v>
      </c>
      <c r="D215" s="7" t="s">
        <v>503</v>
      </c>
      <c r="E215" s="8" t="s">
        <v>26</v>
      </c>
      <c r="F215" s="9">
        <v>199.18</v>
      </c>
      <c r="G215" s="27">
        <f t="shared" si="147"/>
        <v>12.462151394422312</v>
      </c>
      <c r="H215" s="10">
        <v>9.92</v>
      </c>
      <c r="I215" s="10">
        <v>5.72</v>
      </c>
      <c r="J215" s="27">
        <f t="shared" si="185"/>
        <v>15.64</v>
      </c>
      <c r="K215" s="27">
        <f t="shared" si="186"/>
        <v>1975.86</v>
      </c>
      <c r="L215" s="27">
        <f t="shared" si="187"/>
        <v>1139.3</v>
      </c>
      <c r="M215" s="27">
        <f t="shared" si="188"/>
        <v>3115.16</v>
      </c>
      <c r="N215" s="28">
        <f>M215/M$314</f>
        <v>6.3890052569275744E-3</v>
      </c>
      <c r="Q215">
        <f t="shared" si="172"/>
        <v>2482.21</v>
      </c>
    </row>
    <row r="216" spans="1:17" ht="39" customHeight="1" x14ac:dyDescent="0.2">
      <c r="A216" s="7" t="s">
        <v>515</v>
      </c>
      <c r="B216" s="9" t="s">
        <v>115</v>
      </c>
      <c r="C216" s="7" t="s">
        <v>24</v>
      </c>
      <c r="D216" s="7" t="s">
        <v>116</v>
      </c>
      <c r="E216" s="8" t="s">
        <v>26</v>
      </c>
      <c r="F216" s="9">
        <v>199.18</v>
      </c>
      <c r="G216" s="27">
        <f t="shared" si="147"/>
        <v>14.964143426294823</v>
      </c>
      <c r="H216" s="10">
        <v>8.6300000000000008</v>
      </c>
      <c r="I216" s="10">
        <v>10.15</v>
      </c>
      <c r="J216" s="27">
        <f t="shared" si="185"/>
        <v>18.78</v>
      </c>
      <c r="K216" s="27">
        <f t="shared" si="186"/>
        <v>1718.92</v>
      </c>
      <c r="L216" s="27">
        <f t="shared" si="187"/>
        <v>2021.67</v>
      </c>
      <c r="M216" s="27">
        <f t="shared" si="188"/>
        <v>3740.59</v>
      </c>
      <c r="N216" s="28">
        <f>M216/M$314</f>
        <v>7.6717244616683307E-3</v>
      </c>
      <c r="Q216">
        <f t="shared" si="172"/>
        <v>2980.55</v>
      </c>
    </row>
    <row r="217" spans="1:17" ht="24" customHeight="1" x14ac:dyDescent="0.2">
      <c r="A217" s="7" t="s">
        <v>516</v>
      </c>
      <c r="B217" s="9" t="s">
        <v>56</v>
      </c>
      <c r="C217" s="7" t="s">
        <v>47</v>
      </c>
      <c r="D217" s="7" t="s">
        <v>502</v>
      </c>
      <c r="E217" s="8" t="s">
        <v>26</v>
      </c>
      <c r="F217" s="9">
        <v>171</v>
      </c>
      <c r="G217" s="27">
        <f t="shared" si="147"/>
        <v>5.1235059760956183</v>
      </c>
      <c r="H217" s="10">
        <v>4.6900000000000004</v>
      </c>
      <c r="I217" s="10">
        <v>1.74</v>
      </c>
      <c r="J217" s="27">
        <f t="shared" si="185"/>
        <v>6.4300000000000006</v>
      </c>
      <c r="K217" s="27">
        <f t="shared" si="186"/>
        <v>801.99</v>
      </c>
      <c r="L217" s="27">
        <f t="shared" si="187"/>
        <v>297.54000000000002</v>
      </c>
      <c r="M217" s="27">
        <f t="shared" si="188"/>
        <v>1099.53</v>
      </c>
      <c r="N217" s="28">
        <f>M217/M$314</f>
        <v>2.2550697075429758E-3</v>
      </c>
      <c r="Q217">
        <f t="shared" si="172"/>
        <v>876.11</v>
      </c>
    </row>
    <row r="218" spans="1:17" ht="26.1" customHeight="1" x14ac:dyDescent="0.2">
      <c r="A218" s="7" t="s">
        <v>517</v>
      </c>
      <c r="B218" s="9" t="s">
        <v>71</v>
      </c>
      <c r="C218" s="7" t="s">
        <v>24</v>
      </c>
      <c r="D218" s="7" t="s">
        <v>72</v>
      </c>
      <c r="E218" s="8" t="s">
        <v>26</v>
      </c>
      <c r="F218" s="9">
        <v>171</v>
      </c>
      <c r="G218" s="27">
        <f t="shared" si="147"/>
        <v>12.517928286852591</v>
      </c>
      <c r="H218" s="10">
        <v>4.66</v>
      </c>
      <c r="I218" s="10">
        <v>11.05</v>
      </c>
      <c r="J218" s="27">
        <f t="shared" si="185"/>
        <v>15.71</v>
      </c>
      <c r="K218" s="27">
        <f t="shared" si="186"/>
        <v>796.86</v>
      </c>
      <c r="L218" s="27">
        <f t="shared" si="187"/>
        <v>1889.55</v>
      </c>
      <c r="M218" s="27">
        <f t="shared" si="188"/>
        <v>2686.41</v>
      </c>
      <c r="N218" s="28">
        <f>M218/M$314</f>
        <v>5.5096648686625421E-3</v>
      </c>
      <c r="Q218">
        <f t="shared" si="172"/>
        <v>2140.56</v>
      </c>
    </row>
    <row r="219" spans="1:17" ht="26.1" customHeight="1" x14ac:dyDescent="0.2">
      <c r="A219" s="7" t="s">
        <v>518</v>
      </c>
      <c r="B219" s="9" t="s">
        <v>108</v>
      </c>
      <c r="C219" s="7" t="s">
        <v>24</v>
      </c>
      <c r="D219" s="7" t="s">
        <v>109</v>
      </c>
      <c r="E219" s="8" t="s">
        <v>26</v>
      </c>
      <c r="F219" s="9">
        <v>4.2</v>
      </c>
      <c r="G219" s="27">
        <f t="shared" si="147"/>
        <v>8.1992031872509958</v>
      </c>
      <c r="H219" s="10">
        <v>7.64</v>
      </c>
      <c r="I219" s="10">
        <v>2.65</v>
      </c>
      <c r="J219" s="27">
        <f t="shared" si="185"/>
        <v>10.29</v>
      </c>
      <c r="K219" s="27">
        <f t="shared" si="186"/>
        <v>32.08</v>
      </c>
      <c r="L219" s="27">
        <f t="shared" si="187"/>
        <v>11.13</v>
      </c>
      <c r="M219" s="27">
        <f t="shared" si="188"/>
        <v>43.21</v>
      </c>
      <c r="N219" s="28">
        <f>M219/M$314</f>
        <v>8.8621103619666576E-5</v>
      </c>
      <c r="Q219">
        <f t="shared" si="172"/>
        <v>34.43</v>
      </c>
    </row>
    <row r="220" spans="1:17" ht="39" customHeight="1" x14ac:dyDescent="0.2">
      <c r="A220" s="7" t="s">
        <v>519</v>
      </c>
      <c r="B220" s="9" t="s">
        <v>358</v>
      </c>
      <c r="C220" s="7" t="s">
        <v>24</v>
      </c>
      <c r="D220" s="7" t="s">
        <v>359</v>
      </c>
      <c r="E220" s="8" t="s">
        <v>49</v>
      </c>
      <c r="F220" s="9">
        <v>1</v>
      </c>
      <c r="G220" s="27">
        <f t="shared" si="147"/>
        <v>1600.9482071713148</v>
      </c>
      <c r="H220" s="10">
        <v>153.4</v>
      </c>
      <c r="I220" s="10">
        <v>1855.79</v>
      </c>
      <c r="J220" s="27">
        <f t="shared" si="185"/>
        <v>2009.19</v>
      </c>
      <c r="K220" s="27">
        <f t="shared" si="186"/>
        <v>153.4</v>
      </c>
      <c r="L220" s="27">
        <f t="shared" si="187"/>
        <v>1855.79</v>
      </c>
      <c r="M220" s="27">
        <f t="shared" si="188"/>
        <v>2009.19</v>
      </c>
      <c r="N220" s="28">
        <f>M220/M$314</f>
        <v>4.120727497838414E-3</v>
      </c>
      <c r="Q220">
        <f t="shared" si="172"/>
        <v>1600.94</v>
      </c>
    </row>
    <row r="221" spans="1:17" ht="24" customHeight="1" x14ac:dyDescent="0.2">
      <c r="A221" s="3" t="s">
        <v>383</v>
      </c>
      <c r="B221" s="3"/>
      <c r="C221" s="3"/>
      <c r="D221" s="3" t="s">
        <v>384</v>
      </c>
      <c r="E221" s="3"/>
      <c r="F221" s="4"/>
      <c r="G221" s="3"/>
      <c r="H221" s="3"/>
      <c r="I221" s="3"/>
      <c r="J221" s="3"/>
      <c r="K221" s="3"/>
      <c r="L221" s="3"/>
      <c r="M221" s="5">
        <f>SUM(M222:M228)</f>
        <v>9131.3799999999992</v>
      </c>
      <c r="N221" s="6">
        <f>M221/M$314</f>
        <v>1.8727909585062506E-2</v>
      </c>
      <c r="Q221">
        <f t="shared" si="172"/>
        <v>0</v>
      </c>
    </row>
    <row r="222" spans="1:17" ht="39" customHeight="1" x14ac:dyDescent="0.2">
      <c r="A222" s="7" t="s">
        <v>385</v>
      </c>
      <c r="B222" s="9" t="s">
        <v>249</v>
      </c>
      <c r="C222" s="7" t="s">
        <v>24</v>
      </c>
      <c r="D222" s="7" t="s">
        <v>250</v>
      </c>
      <c r="E222" s="8" t="s">
        <v>26</v>
      </c>
      <c r="F222" s="9">
        <v>3.78</v>
      </c>
      <c r="G222" s="27">
        <f t="shared" si="147"/>
        <v>1192.4223107569721</v>
      </c>
      <c r="H222" s="10">
        <v>11.33</v>
      </c>
      <c r="I222" s="10">
        <v>1485.16</v>
      </c>
      <c r="J222" s="27">
        <f t="shared" ref="J222" si="189">I222+H222</f>
        <v>1496.49</v>
      </c>
      <c r="K222" s="27">
        <f t="shared" ref="K222" si="190">TRUNC(H222*F222,2)</f>
        <v>42.82</v>
      </c>
      <c r="L222" s="27">
        <f t="shared" ref="L222" si="191">TRUNC(I222*F222,2)</f>
        <v>5613.9</v>
      </c>
      <c r="M222" s="27">
        <f t="shared" ref="M222" si="192">TRUNC(L222+K222,2)</f>
        <v>5656.72</v>
      </c>
      <c r="N222" s="28">
        <f>M222/M$314</f>
        <v>1.160159151278501E-2</v>
      </c>
      <c r="Q222">
        <f t="shared" si="172"/>
        <v>4507.3500000000004</v>
      </c>
    </row>
    <row r="223" spans="1:17" ht="39" customHeight="1" x14ac:dyDescent="0.2">
      <c r="A223" s="7" t="s">
        <v>386</v>
      </c>
      <c r="B223" s="9" t="s">
        <v>259</v>
      </c>
      <c r="C223" s="7" t="s">
        <v>24</v>
      </c>
      <c r="D223" s="7" t="s">
        <v>260</v>
      </c>
      <c r="E223" s="8" t="s">
        <v>49</v>
      </c>
      <c r="F223" s="9">
        <v>3</v>
      </c>
      <c r="G223" s="27">
        <f t="shared" si="147"/>
        <v>146.98804780876495</v>
      </c>
      <c r="H223" s="10">
        <v>23.95</v>
      </c>
      <c r="I223" s="10">
        <v>160.52000000000001</v>
      </c>
      <c r="J223" s="27">
        <f t="shared" ref="J223:J228" si="193">I223+H223</f>
        <v>184.47</v>
      </c>
      <c r="K223" s="27">
        <f t="shared" ref="K223:K228" si="194">TRUNC(H223*F223,2)</f>
        <v>71.849999999999994</v>
      </c>
      <c r="L223" s="27">
        <f t="shared" ref="L223:L228" si="195">TRUNC(I223*F223,2)</f>
        <v>481.56</v>
      </c>
      <c r="M223" s="27">
        <f t="shared" ref="M223:M228" si="196">TRUNC(L223+K223,2)</f>
        <v>553.41</v>
      </c>
      <c r="N223" s="28">
        <f>M223/M$314</f>
        <v>1.1350105289090412E-3</v>
      </c>
      <c r="Q223">
        <f t="shared" si="172"/>
        <v>440.96</v>
      </c>
    </row>
    <row r="224" spans="1:17" ht="39" customHeight="1" x14ac:dyDescent="0.2">
      <c r="A224" s="7" t="s">
        <v>386</v>
      </c>
      <c r="B224" s="9" t="s">
        <v>256</v>
      </c>
      <c r="C224" s="7" t="s">
        <v>24</v>
      </c>
      <c r="D224" s="7" t="s">
        <v>509</v>
      </c>
      <c r="E224" s="8" t="s">
        <v>49</v>
      </c>
      <c r="F224" s="9">
        <v>1</v>
      </c>
      <c r="G224" s="27">
        <f t="shared" ref="G224" si="197">(J224/(1+H$2))</f>
        <v>840.47011952191235</v>
      </c>
      <c r="H224" s="10">
        <f>TRUNC(51.54*2.2*0.5/(1.5*0.6),2)</f>
        <v>62.99</v>
      </c>
      <c r="I224" s="10">
        <f>TRUNC(811.48*2.2*0.5/(1.5*0.6),2)</f>
        <v>991.8</v>
      </c>
      <c r="J224" s="27">
        <f t="shared" si="193"/>
        <v>1054.79</v>
      </c>
      <c r="K224" s="27">
        <f t="shared" si="194"/>
        <v>62.99</v>
      </c>
      <c r="L224" s="27">
        <f t="shared" si="195"/>
        <v>991.8</v>
      </c>
      <c r="M224" s="27">
        <f t="shared" si="196"/>
        <v>1054.79</v>
      </c>
      <c r="N224" s="28">
        <f>M224/M$314</f>
        <v>2.1633106662112497E-3</v>
      </c>
      <c r="Q224">
        <f t="shared" si="172"/>
        <v>840.47</v>
      </c>
    </row>
    <row r="225" spans="1:17" ht="26.1" customHeight="1" x14ac:dyDescent="0.2">
      <c r="A225" s="7" t="s">
        <v>387</v>
      </c>
      <c r="B225" s="9" t="s">
        <v>108</v>
      </c>
      <c r="C225" s="7" t="s">
        <v>24</v>
      </c>
      <c r="D225" s="7" t="s">
        <v>109</v>
      </c>
      <c r="E225" s="8" t="s">
        <v>26</v>
      </c>
      <c r="F225" s="9">
        <v>6.09</v>
      </c>
      <c r="G225" s="27">
        <f t="shared" si="147"/>
        <v>8.1992031872509958</v>
      </c>
      <c r="H225" s="10">
        <v>7.64</v>
      </c>
      <c r="I225" s="10">
        <v>2.65</v>
      </c>
      <c r="J225" s="27">
        <f t="shared" si="193"/>
        <v>10.29</v>
      </c>
      <c r="K225" s="27">
        <f t="shared" si="194"/>
        <v>46.52</v>
      </c>
      <c r="L225" s="27">
        <f t="shared" si="195"/>
        <v>16.13</v>
      </c>
      <c r="M225" s="27">
        <f t="shared" si="196"/>
        <v>62.65</v>
      </c>
      <c r="N225" s="28">
        <f>M225/M$314</f>
        <v>1.2849137101995163E-4</v>
      </c>
      <c r="Q225">
        <f t="shared" si="172"/>
        <v>49.93</v>
      </c>
    </row>
    <row r="226" spans="1:17" ht="65.099999999999994" customHeight="1" x14ac:dyDescent="0.2">
      <c r="A226" s="7" t="s">
        <v>388</v>
      </c>
      <c r="B226" s="9" t="s">
        <v>126</v>
      </c>
      <c r="C226" s="7" t="s">
        <v>24</v>
      </c>
      <c r="D226" s="7" t="s">
        <v>555</v>
      </c>
      <c r="E226" s="8" t="s">
        <v>49</v>
      </c>
      <c r="F226" s="9">
        <v>1</v>
      </c>
      <c r="G226" s="27">
        <f t="shared" si="147"/>
        <v>1155.3545816733067</v>
      </c>
      <c r="H226" s="10">
        <v>16.86</v>
      </c>
      <c r="I226" s="10">
        <v>1433.11</v>
      </c>
      <c r="J226" s="27">
        <f t="shared" si="193"/>
        <v>1449.9699999999998</v>
      </c>
      <c r="K226" s="27">
        <f t="shared" si="194"/>
        <v>16.86</v>
      </c>
      <c r="L226" s="27">
        <f t="shared" si="195"/>
        <v>1433.11</v>
      </c>
      <c r="M226" s="27">
        <f t="shared" si="196"/>
        <v>1449.97</v>
      </c>
      <c r="N226" s="28">
        <f>M226/M$314</f>
        <v>2.9738010093822713E-3</v>
      </c>
      <c r="Q226">
        <f t="shared" si="172"/>
        <v>1155.3499999999999</v>
      </c>
    </row>
    <row r="227" spans="1:17" ht="24" customHeight="1" x14ac:dyDescent="0.2">
      <c r="A227" s="7" t="s">
        <v>388</v>
      </c>
      <c r="B227" s="9" t="s">
        <v>175</v>
      </c>
      <c r="C227" s="7" t="s">
        <v>24</v>
      </c>
      <c r="D227" s="7" t="s">
        <v>176</v>
      </c>
      <c r="E227" s="8" t="s">
        <v>49</v>
      </c>
      <c r="F227" s="9">
        <v>3</v>
      </c>
      <c r="G227" s="27">
        <f t="shared" si="147"/>
        <v>22.119521912350599</v>
      </c>
      <c r="H227" s="10">
        <v>21.34</v>
      </c>
      <c r="I227" s="10">
        <v>6.42</v>
      </c>
      <c r="J227" s="27">
        <f t="shared" si="193"/>
        <v>27.759999999999998</v>
      </c>
      <c r="K227" s="27">
        <f t="shared" si="194"/>
        <v>64.02</v>
      </c>
      <c r="L227" s="27">
        <f t="shared" si="195"/>
        <v>19.260000000000002</v>
      </c>
      <c r="M227" s="27">
        <f t="shared" si="196"/>
        <v>83.28</v>
      </c>
      <c r="N227" s="28">
        <f>M227/M$314</f>
        <v>1.7080225664072742E-4</v>
      </c>
      <c r="Q227">
        <f t="shared" si="172"/>
        <v>66.349999999999994</v>
      </c>
    </row>
    <row r="228" spans="1:17" ht="26.1" customHeight="1" x14ac:dyDescent="0.2">
      <c r="A228" s="7" t="s">
        <v>389</v>
      </c>
      <c r="B228" s="9" t="s">
        <v>105</v>
      </c>
      <c r="C228" s="7" t="s">
        <v>24</v>
      </c>
      <c r="D228" s="7" t="s">
        <v>106</v>
      </c>
      <c r="E228" s="8" t="s">
        <v>26</v>
      </c>
      <c r="F228" s="9">
        <v>14.85</v>
      </c>
      <c r="G228" s="27">
        <f t="shared" si="147"/>
        <v>14.517928286852589</v>
      </c>
      <c r="H228" s="10">
        <v>6.5</v>
      </c>
      <c r="I228" s="10">
        <v>11.72</v>
      </c>
      <c r="J228" s="27">
        <f t="shared" si="193"/>
        <v>18.22</v>
      </c>
      <c r="K228" s="27">
        <f t="shared" si="194"/>
        <v>96.52</v>
      </c>
      <c r="L228" s="27">
        <f t="shared" si="195"/>
        <v>174.04</v>
      </c>
      <c r="M228" s="27">
        <f t="shared" si="196"/>
        <v>270.56</v>
      </c>
      <c r="N228" s="28">
        <f>M228/M$314</f>
        <v>5.5490224011425565E-4</v>
      </c>
      <c r="Q228">
        <f t="shared" si="172"/>
        <v>215.59</v>
      </c>
    </row>
    <row r="229" spans="1:17" ht="24" customHeight="1" x14ac:dyDescent="0.2">
      <c r="A229" s="3" t="s">
        <v>390</v>
      </c>
      <c r="B229" s="3"/>
      <c r="C229" s="3"/>
      <c r="D229" s="3" t="s">
        <v>391</v>
      </c>
      <c r="E229" s="3"/>
      <c r="F229" s="4"/>
      <c r="G229" s="3"/>
      <c r="H229" s="3"/>
      <c r="I229" s="3"/>
      <c r="J229" s="3"/>
      <c r="K229" s="3"/>
      <c r="L229" s="3"/>
      <c r="M229" s="5">
        <f>SUM(M230:M236)</f>
        <v>11059.849999999999</v>
      </c>
      <c r="N229" s="6">
        <f>M229/M$314</f>
        <v>2.2683085231843765E-2</v>
      </c>
      <c r="Q229">
        <f t="shared" si="172"/>
        <v>0</v>
      </c>
    </row>
    <row r="230" spans="1:17" ht="26.1" customHeight="1" x14ac:dyDescent="0.2">
      <c r="A230" s="7" t="s">
        <v>392</v>
      </c>
      <c r="B230" s="9" t="s">
        <v>108</v>
      </c>
      <c r="C230" s="7" t="s">
        <v>24</v>
      </c>
      <c r="D230" s="7" t="s">
        <v>109</v>
      </c>
      <c r="E230" s="8" t="s">
        <v>26</v>
      </c>
      <c r="F230" s="9">
        <v>7.56</v>
      </c>
      <c r="G230" s="27">
        <f t="shared" si="147"/>
        <v>8.1992031872509958</v>
      </c>
      <c r="H230" s="10">
        <v>7.64</v>
      </c>
      <c r="I230" s="10">
        <v>2.65</v>
      </c>
      <c r="J230" s="27">
        <f t="shared" ref="J230" si="198">I230+H230</f>
        <v>10.29</v>
      </c>
      <c r="K230" s="27">
        <f t="shared" ref="K230" si="199">TRUNC(H230*F230,2)</f>
        <v>57.75</v>
      </c>
      <c r="L230" s="27">
        <f t="shared" ref="L230" si="200">TRUNC(I230*F230,2)</f>
        <v>20.03</v>
      </c>
      <c r="M230" s="27">
        <f t="shared" ref="M230" si="201">TRUNC(L230+K230,2)</f>
        <v>77.78</v>
      </c>
      <c r="N230" s="28">
        <f>M230/M$314</f>
        <v>1.5952208839476199E-4</v>
      </c>
      <c r="Q230">
        <f t="shared" si="172"/>
        <v>61.98</v>
      </c>
    </row>
    <row r="231" spans="1:17" ht="39" customHeight="1" x14ac:dyDescent="0.2">
      <c r="A231" s="7" t="s">
        <v>393</v>
      </c>
      <c r="B231" s="9" t="s">
        <v>249</v>
      </c>
      <c r="C231" s="7" t="s">
        <v>24</v>
      </c>
      <c r="D231" s="7" t="s">
        <v>250</v>
      </c>
      <c r="E231" s="8" t="s">
        <v>26</v>
      </c>
      <c r="F231" s="9">
        <v>5.04</v>
      </c>
      <c r="G231" s="27">
        <f t="shared" si="147"/>
        <v>1192.4223107569721</v>
      </c>
      <c r="H231" s="10">
        <v>11.33</v>
      </c>
      <c r="I231" s="10">
        <v>1485.16</v>
      </c>
      <c r="J231" s="27">
        <f t="shared" ref="J231:J236" si="202">I231+H231</f>
        <v>1496.49</v>
      </c>
      <c r="K231" s="27">
        <f t="shared" ref="K231:K236" si="203">TRUNC(H231*F231,2)</f>
        <v>57.1</v>
      </c>
      <c r="L231" s="27">
        <f t="shared" ref="L231:L236" si="204">TRUNC(I231*F231,2)</f>
        <v>7485.2</v>
      </c>
      <c r="M231" s="27">
        <f t="shared" ref="M231:M236" si="205">TRUNC(L231+K231,2)</f>
        <v>7542.3</v>
      </c>
      <c r="N231" s="28">
        <f>M231/M$314</f>
        <v>1.5468802356644554E-2</v>
      </c>
      <c r="Q231">
        <f t="shared" si="172"/>
        <v>6009.8</v>
      </c>
    </row>
    <row r="232" spans="1:17" ht="39" customHeight="1" x14ac:dyDescent="0.2">
      <c r="A232" s="7" t="s">
        <v>520</v>
      </c>
      <c r="B232" s="9" t="s">
        <v>256</v>
      </c>
      <c r="C232" s="7" t="s">
        <v>24</v>
      </c>
      <c r="D232" s="7" t="s">
        <v>509</v>
      </c>
      <c r="E232" s="8" t="s">
        <v>49</v>
      </c>
      <c r="F232" s="9">
        <v>1</v>
      </c>
      <c r="G232" s="27">
        <f t="shared" si="147"/>
        <v>840.47011952191235</v>
      </c>
      <c r="H232" s="10">
        <f>TRUNC(51.54*2.2*0.5/(1.5*0.6),2)</f>
        <v>62.99</v>
      </c>
      <c r="I232" s="10">
        <f>TRUNC(811.48*2.2*0.5/(1.5*0.6),2)</f>
        <v>991.8</v>
      </c>
      <c r="J232" s="27">
        <f t="shared" si="202"/>
        <v>1054.79</v>
      </c>
      <c r="K232" s="27">
        <f t="shared" si="203"/>
        <v>62.99</v>
      </c>
      <c r="L232" s="27">
        <f t="shared" si="204"/>
        <v>991.8</v>
      </c>
      <c r="M232" s="27">
        <f t="shared" si="205"/>
        <v>1054.79</v>
      </c>
      <c r="N232" s="28">
        <f>M232/M$314</f>
        <v>2.1633106662112497E-3</v>
      </c>
      <c r="Q232">
        <f t="shared" si="172"/>
        <v>840.47</v>
      </c>
    </row>
    <row r="233" spans="1:17" ht="24" customHeight="1" x14ac:dyDescent="0.2">
      <c r="A233" s="7" t="s">
        <v>521</v>
      </c>
      <c r="B233" s="9" t="s">
        <v>175</v>
      </c>
      <c r="C233" s="7" t="s">
        <v>24</v>
      </c>
      <c r="D233" s="7" t="s">
        <v>176</v>
      </c>
      <c r="E233" s="8" t="s">
        <v>49</v>
      </c>
      <c r="F233" s="9">
        <v>4</v>
      </c>
      <c r="G233" s="27">
        <f t="shared" si="147"/>
        <v>22.119521912350599</v>
      </c>
      <c r="H233" s="10">
        <v>21.34</v>
      </c>
      <c r="I233" s="10">
        <v>6.42</v>
      </c>
      <c r="J233" s="27">
        <f t="shared" si="202"/>
        <v>27.759999999999998</v>
      </c>
      <c r="K233" s="27">
        <f t="shared" si="203"/>
        <v>85.36</v>
      </c>
      <c r="L233" s="27">
        <f t="shared" si="204"/>
        <v>25.68</v>
      </c>
      <c r="M233" s="27">
        <f t="shared" si="205"/>
        <v>111.04</v>
      </c>
      <c r="N233" s="28">
        <f>M233/M$314</f>
        <v>2.2773634218763657E-4</v>
      </c>
      <c r="Q233">
        <f t="shared" si="172"/>
        <v>88.47</v>
      </c>
    </row>
    <row r="234" spans="1:17" ht="24" customHeight="1" x14ac:dyDescent="0.2">
      <c r="A234" s="7" t="s">
        <v>522</v>
      </c>
      <c r="B234" s="9" t="s">
        <v>259</v>
      </c>
      <c r="C234" s="7" t="s">
        <v>24</v>
      </c>
      <c r="D234" s="7" t="s">
        <v>260</v>
      </c>
      <c r="E234" s="8" t="s">
        <v>49</v>
      </c>
      <c r="F234" s="9">
        <v>3</v>
      </c>
      <c r="G234" s="27">
        <f t="shared" ref="G234" si="206">(J234/(1+H$2))</f>
        <v>146.98804780876495</v>
      </c>
      <c r="H234" s="10">
        <v>23.95</v>
      </c>
      <c r="I234" s="10">
        <v>160.52000000000001</v>
      </c>
      <c r="J234" s="27">
        <f t="shared" si="202"/>
        <v>184.47</v>
      </c>
      <c r="K234" s="27">
        <f t="shared" si="203"/>
        <v>71.849999999999994</v>
      </c>
      <c r="L234" s="27">
        <f t="shared" si="204"/>
        <v>481.56</v>
      </c>
      <c r="M234" s="27">
        <f t="shared" si="205"/>
        <v>553.41</v>
      </c>
      <c r="N234" s="28">
        <f>M234/M$314</f>
        <v>1.1350105289090412E-3</v>
      </c>
    </row>
    <row r="235" spans="1:17" ht="65.099999999999994" customHeight="1" x14ac:dyDescent="0.2">
      <c r="A235" s="7" t="s">
        <v>523</v>
      </c>
      <c r="B235" s="9" t="s">
        <v>126</v>
      </c>
      <c r="C235" s="7" t="s">
        <v>24</v>
      </c>
      <c r="D235" s="7" t="s">
        <v>555</v>
      </c>
      <c r="E235" s="8" t="s">
        <v>49</v>
      </c>
      <c r="F235" s="9">
        <v>1</v>
      </c>
      <c r="G235" s="27">
        <f t="shared" si="147"/>
        <v>1155.3545816733067</v>
      </c>
      <c r="H235" s="10">
        <v>16.86</v>
      </c>
      <c r="I235" s="10">
        <v>1433.11</v>
      </c>
      <c r="J235" s="27">
        <f t="shared" si="202"/>
        <v>1449.9699999999998</v>
      </c>
      <c r="K235" s="27">
        <f t="shared" si="203"/>
        <v>16.86</v>
      </c>
      <c r="L235" s="27">
        <f t="shared" si="204"/>
        <v>1433.11</v>
      </c>
      <c r="M235" s="27">
        <f t="shared" si="205"/>
        <v>1449.97</v>
      </c>
      <c r="N235" s="28">
        <f>M235/M$314</f>
        <v>2.9738010093822713E-3</v>
      </c>
      <c r="Q235">
        <f t="shared" si="172"/>
        <v>1155.3499999999999</v>
      </c>
    </row>
    <row r="236" spans="1:17" ht="26.1" customHeight="1" x14ac:dyDescent="0.2">
      <c r="A236" s="7" t="s">
        <v>524</v>
      </c>
      <c r="B236" s="9" t="s">
        <v>105</v>
      </c>
      <c r="C236" s="7" t="s">
        <v>24</v>
      </c>
      <c r="D236" s="7" t="s">
        <v>106</v>
      </c>
      <c r="E236" s="8" t="s">
        <v>26</v>
      </c>
      <c r="F236" s="9">
        <v>14.85</v>
      </c>
      <c r="G236" s="27">
        <f t="shared" si="147"/>
        <v>14.517928286852589</v>
      </c>
      <c r="H236" s="10">
        <v>6.5</v>
      </c>
      <c r="I236" s="10">
        <v>11.72</v>
      </c>
      <c r="J236" s="27">
        <f t="shared" si="202"/>
        <v>18.22</v>
      </c>
      <c r="K236" s="27">
        <f t="shared" si="203"/>
        <v>96.52</v>
      </c>
      <c r="L236" s="27">
        <f t="shared" si="204"/>
        <v>174.04</v>
      </c>
      <c r="M236" s="27">
        <f t="shared" si="205"/>
        <v>270.56</v>
      </c>
      <c r="N236" s="28">
        <f>M236/M$314</f>
        <v>5.5490224011425565E-4</v>
      </c>
      <c r="Q236">
        <f t="shared" si="172"/>
        <v>215.59</v>
      </c>
    </row>
    <row r="237" spans="1:17" ht="24" customHeight="1" x14ac:dyDescent="0.2">
      <c r="A237" s="3" t="s">
        <v>394</v>
      </c>
      <c r="B237" s="3"/>
      <c r="C237" s="3"/>
      <c r="D237" s="3" t="s">
        <v>395</v>
      </c>
      <c r="E237" s="3"/>
      <c r="F237" s="4"/>
      <c r="G237" s="3"/>
      <c r="H237" s="3"/>
      <c r="I237" s="3"/>
      <c r="J237" s="3"/>
      <c r="K237" s="3"/>
      <c r="L237" s="3"/>
      <c r="M237" s="5">
        <f>SUM(M238:M241)</f>
        <v>5120.12</v>
      </c>
      <c r="N237" s="6">
        <f>M237/M$314</f>
        <v>1.0501057279915E-2</v>
      </c>
      <c r="Q237">
        <f t="shared" si="172"/>
        <v>0</v>
      </c>
    </row>
    <row r="238" spans="1:17" ht="24" customHeight="1" x14ac:dyDescent="0.2">
      <c r="A238" s="7" t="s">
        <v>396</v>
      </c>
      <c r="B238" s="9" t="s">
        <v>56</v>
      </c>
      <c r="C238" s="7" t="s">
        <v>47</v>
      </c>
      <c r="D238" s="7" t="s">
        <v>502</v>
      </c>
      <c r="E238" s="8" t="s">
        <v>26</v>
      </c>
      <c r="F238" s="9">
        <v>98.7</v>
      </c>
      <c r="G238" s="27">
        <f t="shared" si="147"/>
        <v>5.1235059760956183</v>
      </c>
      <c r="H238" s="10">
        <v>4.6900000000000004</v>
      </c>
      <c r="I238" s="10">
        <v>1.74</v>
      </c>
      <c r="J238" s="27">
        <f t="shared" ref="J238" si="207">I238+H238</f>
        <v>6.4300000000000006</v>
      </c>
      <c r="K238" s="27">
        <f t="shared" ref="K238" si="208">TRUNC(H238*F238,2)</f>
        <v>462.9</v>
      </c>
      <c r="L238" s="27">
        <f t="shared" ref="L238" si="209">TRUNC(I238*F238,2)</f>
        <v>171.73</v>
      </c>
      <c r="M238" s="27">
        <f t="shared" ref="M238" si="210">TRUNC(L238+K238,2)</f>
        <v>634.63</v>
      </c>
      <c r="N238" s="28">
        <f>M238/M$314</f>
        <v>1.3015878498067344E-3</v>
      </c>
      <c r="Q238">
        <f t="shared" si="172"/>
        <v>505.69</v>
      </c>
    </row>
    <row r="239" spans="1:17" ht="26.1" customHeight="1" x14ac:dyDescent="0.2">
      <c r="A239" s="7" t="s">
        <v>397</v>
      </c>
      <c r="B239" s="9" t="s">
        <v>71</v>
      </c>
      <c r="C239" s="7" t="s">
        <v>24</v>
      </c>
      <c r="D239" s="7" t="s">
        <v>72</v>
      </c>
      <c r="E239" s="8" t="s">
        <v>26</v>
      </c>
      <c r="F239" s="9">
        <v>98.7</v>
      </c>
      <c r="G239" s="27">
        <f t="shared" si="147"/>
        <v>12.517928286852591</v>
      </c>
      <c r="H239" s="10">
        <v>4.66</v>
      </c>
      <c r="I239" s="10">
        <v>11.05</v>
      </c>
      <c r="J239" s="27">
        <f t="shared" ref="J239:J241" si="211">I239+H239</f>
        <v>15.71</v>
      </c>
      <c r="K239" s="27">
        <f t="shared" ref="K239:K241" si="212">TRUNC(H239*F239,2)</f>
        <v>459.94</v>
      </c>
      <c r="L239" s="27">
        <f t="shared" ref="L239:L241" si="213">TRUNC(I239*F239,2)</f>
        <v>1090.6300000000001</v>
      </c>
      <c r="M239" s="27">
        <f t="shared" ref="M239:M241" si="214">TRUNC(L239+K239,2)</f>
        <v>1550.57</v>
      </c>
      <c r="N239" s="28">
        <f>M239/M$314</f>
        <v>3.180125541299384E-3</v>
      </c>
      <c r="Q239">
        <f t="shared" si="172"/>
        <v>1235.51</v>
      </c>
    </row>
    <row r="240" spans="1:17" ht="26.1" customHeight="1" x14ac:dyDescent="0.2">
      <c r="A240" s="7" t="s">
        <v>398</v>
      </c>
      <c r="B240" s="9" t="s">
        <v>108</v>
      </c>
      <c r="C240" s="7" t="s">
        <v>24</v>
      </c>
      <c r="D240" s="7" t="s">
        <v>109</v>
      </c>
      <c r="E240" s="8" t="s">
        <v>26</v>
      </c>
      <c r="F240" s="9">
        <v>3.4</v>
      </c>
      <c r="G240" s="27">
        <f t="shared" si="147"/>
        <v>8.1992031872509958</v>
      </c>
      <c r="H240" s="10">
        <v>7.64</v>
      </c>
      <c r="I240" s="10">
        <v>2.65</v>
      </c>
      <c r="J240" s="27">
        <f t="shared" si="211"/>
        <v>10.29</v>
      </c>
      <c r="K240" s="27">
        <f t="shared" si="212"/>
        <v>25.97</v>
      </c>
      <c r="L240" s="27">
        <f t="shared" si="213"/>
        <v>9.01</v>
      </c>
      <c r="M240" s="27">
        <f t="shared" si="214"/>
        <v>34.979999999999997</v>
      </c>
      <c r="N240" s="28">
        <f t="shared" ref="N240:N304" si="215">M240/M$314</f>
        <v>7.1741870044340111E-5</v>
      </c>
      <c r="Q240">
        <f t="shared" si="172"/>
        <v>27.87</v>
      </c>
    </row>
    <row r="241" spans="1:17" ht="65.099999999999994" customHeight="1" x14ac:dyDescent="0.2">
      <c r="A241" s="7" t="s">
        <v>399</v>
      </c>
      <c r="B241" s="9" t="s">
        <v>126</v>
      </c>
      <c r="C241" s="7" t="s">
        <v>24</v>
      </c>
      <c r="D241" s="7" t="s">
        <v>555</v>
      </c>
      <c r="E241" s="8" t="s">
        <v>49</v>
      </c>
      <c r="F241" s="9">
        <v>2</v>
      </c>
      <c r="G241" s="27">
        <f t="shared" si="147"/>
        <v>1155.3545816733067</v>
      </c>
      <c r="H241" s="10">
        <v>16.86</v>
      </c>
      <c r="I241" s="10">
        <v>1433.11</v>
      </c>
      <c r="J241" s="27">
        <f t="shared" si="211"/>
        <v>1449.9699999999998</v>
      </c>
      <c r="K241" s="27">
        <f t="shared" si="212"/>
        <v>33.72</v>
      </c>
      <c r="L241" s="27">
        <f t="shared" si="213"/>
        <v>2866.22</v>
      </c>
      <c r="M241" s="27">
        <f t="shared" si="214"/>
        <v>2899.94</v>
      </c>
      <c r="N241" s="28">
        <f t="shared" si="215"/>
        <v>5.9476020187645426E-3</v>
      </c>
      <c r="Q241">
        <f t="shared" si="172"/>
        <v>2310.6999999999998</v>
      </c>
    </row>
    <row r="242" spans="1:17" ht="24" customHeight="1" x14ac:dyDescent="0.2">
      <c r="A242" s="3" t="s">
        <v>400</v>
      </c>
      <c r="B242" s="3"/>
      <c r="C242" s="3"/>
      <c r="D242" s="3" t="s">
        <v>401</v>
      </c>
      <c r="E242" s="3"/>
      <c r="F242" s="4"/>
      <c r="G242" s="3"/>
      <c r="H242" s="3"/>
      <c r="I242" s="3"/>
      <c r="J242" s="3"/>
      <c r="K242" s="3"/>
      <c r="L242" s="3"/>
      <c r="M242" s="5">
        <f>SUM(M243:M246)</f>
        <v>3220.92</v>
      </c>
      <c r="N242" s="6">
        <f>M242/M$314</f>
        <v>6.6059126375990849E-3</v>
      </c>
      <c r="Q242">
        <f t="shared" si="172"/>
        <v>0</v>
      </c>
    </row>
    <row r="243" spans="1:17" ht="24" customHeight="1" x14ac:dyDescent="0.2">
      <c r="A243" s="7" t="s">
        <v>402</v>
      </c>
      <c r="B243" s="9" t="s">
        <v>56</v>
      </c>
      <c r="C243" s="7" t="s">
        <v>47</v>
      </c>
      <c r="D243" s="7" t="s">
        <v>502</v>
      </c>
      <c r="E243" s="8" t="s">
        <v>26</v>
      </c>
      <c r="F243" s="9">
        <v>79.2</v>
      </c>
      <c r="G243" s="27">
        <f t="shared" si="147"/>
        <v>5.1235059760956183</v>
      </c>
      <c r="H243" s="10">
        <v>4.6900000000000004</v>
      </c>
      <c r="I243" s="10">
        <v>1.74</v>
      </c>
      <c r="J243" s="27">
        <f t="shared" ref="J243" si="216">I243+H243</f>
        <v>6.4300000000000006</v>
      </c>
      <c r="K243" s="27">
        <f t="shared" ref="K243" si="217">TRUNC(H243*F243,2)</f>
        <v>371.44</v>
      </c>
      <c r="L243" s="27">
        <f t="shared" ref="L243" si="218">TRUNC(I243*F243,2)</f>
        <v>137.80000000000001</v>
      </c>
      <c r="M243" s="27">
        <f t="shared" ref="M243" si="219">TRUNC(L243+K243,2)</f>
        <v>509.24</v>
      </c>
      <c r="N243" s="28">
        <f t="shared" si="215"/>
        <v>1.0444205231955335E-3</v>
      </c>
      <c r="Q243">
        <f t="shared" si="172"/>
        <v>405.78</v>
      </c>
    </row>
    <row r="244" spans="1:17" ht="26.1" customHeight="1" x14ac:dyDescent="0.2">
      <c r="A244" s="7" t="s">
        <v>403</v>
      </c>
      <c r="B244" s="9" t="s">
        <v>71</v>
      </c>
      <c r="C244" s="7" t="s">
        <v>24</v>
      </c>
      <c r="D244" s="7" t="s">
        <v>72</v>
      </c>
      <c r="E244" s="8" t="s">
        <v>26</v>
      </c>
      <c r="F244" s="9">
        <v>79.2</v>
      </c>
      <c r="G244" s="27">
        <f t="shared" ref="G244:G246" si="220">(J244/(1+H$2))</f>
        <v>12.517928286852591</v>
      </c>
      <c r="H244" s="10">
        <v>4.66</v>
      </c>
      <c r="I244" s="10">
        <v>11.05</v>
      </c>
      <c r="J244" s="27">
        <f t="shared" ref="J244:J246" si="221">I244+H244</f>
        <v>15.71</v>
      </c>
      <c r="K244" s="27">
        <f t="shared" ref="K244:K246" si="222">TRUNC(H244*F244,2)</f>
        <v>369.07</v>
      </c>
      <c r="L244" s="27">
        <f t="shared" ref="L244:L246" si="223">TRUNC(I244*F244,2)</f>
        <v>875.16</v>
      </c>
      <c r="M244" s="27">
        <f t="shared" ref="M244:M246" si="224">TRUNC(L244+K244,2)</f>
        <v>1244.23</v>
      </c>
      <c r="N244" s="28">
        <f t="shared" si="215"/>
        <v>2.5518406793959207E-3</v>
      </c>
      <c r="Q244">
        <f t="shared" si="172"/>
        <v>991.41</v>
      </c>
    </row>
    <row r="245" spans="1:17" ht="26.1" customHeight="1" x14ac:dyDescent="0.2">
      <c r="A245" s="7" t="s">
        <v>404</v>
      </c>
      <c r="B245" s="9" t="s">
        <v>108</v>
      </c>
      <c r="C245" s="7" t="s">
        <v>24</v>
      </c>
      <c r="D245" s="7" t="s">
        <v>109</v>
      </c>
      <c r="E245" s="8" t="s">
        <v>26</v>
      </c>
      <c r="F245" s="9">
        <v>1.7</v>
      </c>
      <c r="G245" s="27">
        <f t="shared" si="220"/>
        <v>8.1992031872509958</v>
      </c>
      <c r="H245" s="10">
        <v>7.64</v>
      </c>
      <c r="I245" s="10">
        <v>2.65</v>
      </c>
      <c r="J245" s="27">
        <f t="shared" si="221"/>
        <v>10.29</v>
      </c>
      <c r="K245" s="27">
        <f t="shared" si="222"/>
        <v>12.98</v>
      </c>
      <c r="L245" s="27">
        <f t="shared" si="223"/>
        <v>4.5</v>
      </c>
      <c r="M245" s="27">
        <f t="shared" si="224"/>
        <v>17.48</v>
      </c>
      <c r="N245" s="28">
        <f t="shared" si="215"/>
        <v>3.5850425625359214E-5</v>
      </c>
      <c r="Q245">
        <f t="shared" si="172"/>
        <v>13.93</v>
      </c>
    </row>
    <row r="246" spans="1:17" ht="65.099999999999994" customHeight="1" x14ac:dyDescent="0.2">
      <c r="A246" s="7" t="s">
        <v>405</v>
      </c>
      <c r="B246" s="9" t="s">
        <v>126</v>
      </c>
      <c r="C246" s="7" t="s">
        <v>24</v>
      </c>
      <c r="D246" s="7" t="s">
        <v>555</v>
      </c>
      <c r="E246" s="8" t="s">
        <v>49</v>
      </c>
      <c r="F246" s="9">
        <v>1</v>
      </c>
      <c r="G246" s="27">
        <f t="shared" si="220"/>
        <v>1155.3545816733067</v>
      </c>
      <c r="H246" s="10">
        <v>16.86</v>
      </c>
      <c r="I246" s="10">
        <v>1433.11</v>
      </c>
      <c r="J246" s="27">
        <f t="shared" si="221"/>
        <v>1449.9699999999998</v>
      </c>
      <c r="K246" s="27">
        <f t="shared" si="222"/>
        <v>16.86</v>
      </c>
      <c r="L246" s="27">
        <f t="shared" si="223"/>
        <v>1433.11</v>
      </c>
      <c r="M246" s="27">
        <f t="shared" si="224"/>
        <v>1449.97</v>
      </c>
      <c r="N246" s="28">
        <f t="shared" si="215"/>
        <v>2.9738010093822713E-3</v>
      </c>
      <c r="Q246">
        <f t="shared" si="172"/>
        <v>1155.3499999999999</v>
      </c>
    </row>
    <row r="247" spans="1:17" ht="24" customHeight="1" x14ac:dyDescent="0.2">
      <c r="A247" s="3" t="s">
        <v>406</v>
      </c>
      <c r="B247" s="3"/>
      <c r="C247" s="3"/>
      <c r="D247" s="3" t="s">
        <v>407</v>
      </c>
      <c r="E247" s="3"/>
      <c r="F247" s="4"/>
      <c r="G247" s="3"/>
      <c r="H247" s="3"/>
      <c r="I247" s="3"/>
      <c r="J247" s="3"/>
      <c r="K247" s="3"/>
      <c r="L247" s="3"/>
      <c r="M247" s="5">
        <f>SUM(M248:M251)</f>
        <v>3220.92</v>
      </c>
      <c r="N247" s="6">
        <f>M247/M$314</f>
        <v>6.6059126375990849E-3</v>
      </c>
      <c r="Q247">
        <f t="shared" si="172"/>
        <v>0</v>
      </c>
    </row>
    <row r="248" spans="1:17" ht="24" customHeight="1" x14ac:dyDescent="0.2">
      <c r="A248" s="7" t="s">
        <v>408</v>
      </c>
      <c r="B248" s="9" t="s">
        <v>56</v>
      </c>
      <c r="C248" s="7" t="s">
        <v>47</v>
      </c>
      <c r="D248" s="7" t="s">
        <v>502</v>
      </c>
      <c r="E248" s="8" t="s">
        <v>26</v>
      </c>
      <c r="F248" s="9">
        <v>79.2</v>
      </c>
      <c r="G248" s="27">
        <f t="shared" ref="G248:G312" si="225">(J248/(1+H$2))</f>
        <v>5.1235059760956183</v>
      </c>
      <c r="H248" s="10">
        <v>4.6900000000000004</v>
      </c>
      <c r="I248" s="10">
        <v>1.74</v>
      </c>
      <c r="J248" s="27">
        <f t="shared" ref="J248" si="226">I248+H248</f>
        <v>6.4300000000000006</v>
      </c>
      <c r="K248" s="27">
        <f t="shared" ref="K248" si="227">TRUNC(H248*F248,2)</f>
        <v>371.44</v>
      </c>
      <c r="L248" s="27">
        <f t="shared" ref="L248" si="228">TRUNC(I248*F248,2)</f>
        <v>137.80000000000001</v>
      </c>
      <c r="M248" s="27">
        <f t="shared" ref="M248" si="229">TRUNC(L248+K248,2)</f>
        <v>509.24</v>
      </c>
      <c r="N248" s="28">
        <f t="shared" si="215"/>
        <v>1.0444205231955335E-3</v>
      </c>
      <c r="Q248">
        <f t="shared" si="172"/>
        <v>405.78</v>
      </c>
    </row>
    <row r="249" spans="1:17" ht="26.1" customHeight="1" x14ac:dyDescent="0.2">
      <c r="A249" s="7" t="s">
        <v>409</v>
      </c>
      <c r="B249" s="9" t="s">
        <v>71</v>
      </c>
      <c r="C249" s="7" t="s">
        <v>24</v>
      </c>
      <c r="D249" s="7" t="s">
        <v>72</v>
      </c>
      <c r="E249" s="8" t="s">
        <v>26</v>
      </c>
      <c r="F249" s="9">
        <v>79.2</v>
      </c>
      <c r="G249" s="27">
        <f t="shared" si="225"/>
        <v>12.517928286852591</v>
      </c>
      <c r="H249" s="10">
        <v>4.66</v>
      </c>
      <c r="I249" s="10">
        <v>11.05</v>
      </c>
      <c r="J249" s="27">
        <f t="shared" ref="J249:J251" si="230">I249+H249</f>
        <v>15.71</v>
      </c>
      <c r="K249" s="27">
        <f t="shared" ref="K249:K251" si="231">TRUNC(H249*F249,2)</f>
        <v>369.07</v>
      </c>
      <c r="L249" s="27">
        <f t="shared" ref="L249:L251" si="232">TRUNC(I249*F249,2)</f>
        <v>875.16</v>
      </c>
      <c r="M249" s="27">
        <f t="shared" ref="M249:M251" si="233">TRUNC(L249+K249,2)</f>
        <v>1244.23</v>
      </c>
      <c r="N249" s="28">
        <f t="shared" si="215"/>
        <v>2.5518406793959207E-3</v>
      </c>
      <c r="Q249">
        <f t="shared" si="172"/>
        <v>991.41</v>
      </c>
    </row>
    <row r="250" spans="1:17" ht="26.1" customHeight="1" x14ac:dyDescent="0.2">
      <c r="A250" s="7" t="s">
        <v>410</v>
      </c>
      <c r="B250" s="9" t="s">
        <v>108</v>
      </c>
      <c r="C250" s="7" t="s">
        <v>24</v>
      </c>
      <c r="D250" s="7" t="s">
        <v>109</v>
      </c>
      <c r="E250" s="8" t="s">
        <v>26</v>
      </c>
      <c r="F250" s="9">
        <v>1.7</v>
      </c>
      <c r="G250" s="27">
        <f t="shared" si="225"/>
        <v>8.1992031872509958</v>
      </c>
      <c r="H250" s="10">
        <v>7.64</v>
      </c>
      <c r="I250" s="10">
        <v>2.65</v>
      </c>
      <c r="J250" s="27">
        <f t="shared" si="230"/>
        <v>10.29</v>
      </c>
      <c r="K250" s="27">
        <f t="shared" si="231"/>
        <v>12.98</v>
      </c>
      <c r="L250" s="27">
        <f t="shared" si="232"/>
        <v>4.5</v>
      </c>
      <c r="M250" s="27">
        <f t="shared" si="233"/>
        <v>17.48</v>
      </c>
      <c r="N250" s="28">
        <f t="shared" si="215"/>
        <v>3.5850425625359214E-5</v>
      </c>
      <c r="Q250">
        <f t="shared" si="172"/>
        <v>13.93</v>
      </c>
    </row>
    <row r="251" spans="1:17" ht="65.099999999999994" customHeight="1" x14ac:dyDescent="0.2">
      <c r="A251" s="7" t="s">
        <v>411</v>
      </c>
      <c r="B251" s="9" t="s">
        <v>126</v>
      </c>
      <c r="C251" s="7" t="s">
        <v>24</v>
      </c>
      <c r="D251" s="7" t="s">
        <v>555</v>
      </c>
      <c r="E251" s="8" t="s">
        <v>49</v>
      </c>
      <c r="F251" s="9">
        <v>1</v>
      </c>
      <c r="G251" s="27">
        <f t="shared" si="225"/>
        <v>1155.3545816733067</v>
      </c>
      <c r="H251" s="10">
        <v>16.86</v>
      </c>
      <c r="I251" s="10">
        <v>1433.11</v>
      </c>
      <c r="J251" s="27">
        <f t="shared" si="230"/>
        <v>1449.9699999999998</v>
      </c>
      <c r="K251" s="27">
        <f t="shared" si="231"/>
        <v>16.86</v>
      </c>
      <c r="L251" s="27">
        <f t="shared" si="232"/>
        <v>1433.11</v>
      </c>
      <c r="M251" s="27">
        <f t="shared" si="233"/>
        <v>1449.97</v>
      </c>
      <c r="N251" s="28">
        <f t="shared" si="215"/>
        <v>2.9738010093822713E-3</v>
      </c>
      <c r="Q251">
        <f t="shared" si="172"/>
        <v>1155.3499999999999</v>
      </c>
    </row>
    <row r="252" spans="1:17" ht="24" customHeight="1" x14ac:dyDescent="0.2">
      <c r="A252" s="3" t="s">
        <v>412</v>
      </c>
      <c r="B252" s="3"/>
      <c r="C252" s="3"/>
      <c r="D252" s="3" t="s">
        <v>413</v>
      </c>
      <c r="E252" s="3"/>
      <c r="F252" s="4"/>
      <c r="G252" s="3"/>
      <c r="H252" s="3"/>
      <c r="I252" s="3"/>
      <c r="J252" s="3"/>
      <c r="K252" s="3"/>
      <c r="L252" s="3"/>
      <c r="M252" s="5">
        <f>SUM(M253:M256)</f>
        <v>2785.8599999999997</v>
      </c>
      <c r="N252" s="6">
        <f>M252/M$314</f>
        <v>5.7136308199464076E-3</v>
      </c>
      <c r="Q252">
        <f t="shared" si="172"/>
        <v>0</v>
      </c>
    </row>
    <row r="253" spans="1:17" ht="24" customHeight="1" x14ac:dyDescent="0.2">
      <c r="A253" s="7" t="s">
        <v>414</v>
      </c>
      <c r="B253" s="9" t="s">
        <v>56</v>
      </c>
      <c r="C253" s="7" t="s">
        <v>47</v>
      </c>
      <c r="D253" s="7" t="s">
        <v>502</v>
      </c>
      <c r="E253" s="8" t="s">
        <v>26</v>
      </c>
      <c r="F253" s="9">
        <v>59.55</v>
      </c>
      <c r="G253" s="27">
        <f t="shared" si="225"/>
        <v>5.1235059760956183</v>
      </c>
      <c r="H253" s="10">
        <v>4.6900000000000004</v>
      </c>
      <c r="I253" s="10">
        <v>1.74</v>
      </c>
      <c r="J253" s="27">
        <f t="shared" ref="J253" si="234">I253+H253</f>
        <v>6.4300000000000006</v>
      </c>
      <c r="K253" s="27">
        <f t="shared" ref="K253" si="235">TRUNC(H253*F253,2)</f>
        <v>279.27999999999997</v>
      </c>
      <c r="L253" s="27">
        <f t="shared" ref="L253" si="236">TRUNC(I253*F253,2)</f>
        <v>103.61</v>
      </c>
      <c r="M253" s="27">
        <f t="shared" ref="M253" si="237">TRUNC(L253+K253,2)</f>
        <v>382.89</v>
      </c>
      <c r="N253" s="28">
        <f t="shared" si="215"/>
        <v>7.8528429449049137E-4</v>
      </c>
      <c r="Q253">
        <f t="shared" si="172"/>
        <v>305.10000000000002</v>
      </c>
    </row>
    <row r="254" spans="1:17" ht="26.1" customHeight="1" x14ac:dyDescent="0.2">
      <c r="A254" s="7" t="s">
        <v>415</v>
      </c>
      <c r="B254" s="9" t="s">
        <v>71</v>
      </c>
      <c r="C254" s="7" t="s">
        <v>24</v>
      </c>
      <c r="D254" s="7" t="s">
        <v>72</v>
      </c>
      <c r="E254" s="8" t="s">
        <v>26</v>
      </c>
      <c r="F254" s="9">
        <v>59.55</v>
      </c>
      <c r="G254" s="27">
        <f t="shared" si="225"/>
        <v>12.517928286852591</v>
      </c>
      <c r="H254" s="10">
        <v>4.66</v>
      </c>
      <c r="I254" s="10">
        <v>11.05</v>
      </c>
      <c r="J254" s="27">
        <f t="shared" ref="J254:J256" si="238">I254+H254</f>
        <v>15.71</v>
      </c>
      <c r="K254" s="27">
        <f t="shared" ref="K254:K256" si="239">TRUNC(H254*F254,2)</f>
        <v>277.5</v>
      </c>
      <c r="L254" s="27">
        <f t="shared" ref="L254:L256" si="240">TRUNC(I254*F254,2)</f>
        <v>658.02</v>
      </c>
      <c r="M254" s="27">
        <f t="shared" ref="M254:M256" si="241">TRUNC(L254+K254,2)</f>
        <v>935.52</v>
      </c>
      <c r="N254" s="28">
        <f t="shared" si="215"/>
        <v>1.9186950904482867E-3</v>
      </c>
      <c r="Q254">
        <f t="shared" si="172"/>
        <v>745.44</v>
      </c>
    </row>
    <row r="255" spans="1:17" ht="26.1" customHeight="1" x14ac:dyDescent="0.2">
      <c r="A255" s="7" t="s">
        <v>416</v>
      </c>
      <c r="B255" s="9" t="s">
        <v>108</v>
      </c>
      <c r="C255" s="7" t="s">
        <v>24</v>
      </c>
      <c r="D255" s="7" t="s">
        <v>109</v>
      </c>
      <c r="E255" s="8" t="s">
        <v>26</v>
      </c>
      <c r="F255" s="9">
        <v>1.7</v>
      </c>
      <c r="G255" s="27">
        <f t="shared" si="225"/>
        <v>8.1992031872509958</v>
      </c>
      <c r="H255" s="10">
        <v>7.64</v>
      </c>
      <c r="I255" s="10">
        <v>2.65</v>
      </c>
      <c r="J255" s="27">
        <f t="shared" si="238"/>
        <v>10.29</v>
      </c>
      <c r="K255" s="27">
        <f t="shared" si="239"/>
        <v>12.98</v>
      </c>
      <c r="L255" s="27">
        <f t="shared" si="240"/>
        <v>4.5</v>
      </c>
      <c r="M255" s="27">
        <f t="shared" si="241"/>
        <v>17.48</v>
      </c>
      <c r="N255" s="28">
        <f t="shared" si="215"/>
        <v>3.5850425625359214E-5</v>
      </c>
      <c r="Q255">
        <f t="shared" si="172"/>
        <v>13.93</v>
      </c>
    </row>
    <row r="256" spans="1:17" ht="65.099999999999994" customHeight="1" x14ac:dyDescent="0.2">
      <c r="A256" s="7" t="s">
        <v>417</v>
      </c>
      <c r="B256" s="9" t="s">
        <v>126</v>
      </c>
      <c r="C256" s="7" t="s">
        <v>24</v>
      </c>
      <c r="D256" s="7" t="s">
        <v>555</v>
      </c>
      <c r="E256" s="8" t="s">
        <v>49</v>
      </c>
      <c r="F256" s="9">
        <v>1</v>
      </c>
      <c r="G256" s="27">
        <f t="shared" si="225"/>
        <v>1155.3545816733067</v>
      </c>
      <c r="H256" s="10">
        <v>16.86</v>
      </c>
      <c r="I256" s="10">
        <v>1433.11</v>
      </c>
      <c r="J256" s="27">
        <f t="shared" si="238"/>
        <v>1449.9699999999998</v>
      </c>
      <c r="K256" s="27">
        <f t="shared" si="239"/>
        <v>16.86</v>
      </c>
      <c r="L256" s="27">
        <f t="shared" si="240"/>
        <v>1433.11</v>
      </c>
      <c r="M256" s="27">
        <f t="shared" si="241"/>
        <v>1449.97</v>
      </c>
      <c r="N256" s="28">
        <f t="shared" si="215"/>
        <v>2.9738010093822713E-3</v>
      </c>
      <c r="Q256">
        <f t="shared" si="172"/>
        <v>1155.3499999999999</v>
      </c>
    </row>
    <row r="257" spans="1:17" ht="24" customHeight="1" x14ac:dyDescent="0.2">
      <c r="A257" s="3" t="s">
        <v>418</v>
      </c>
      <c r="B257" s="3"/>
      <c r="C257" s="3"/>
      <c r="D257" s="3" t="s">
        <v>419</v>
      </c>
      <c r="E257" s="3"/>
      <c r="F257" s="4"/>
      <c r="G257" s="3"/>
      <c r="H257" s="3"/>
      <c r="I257" s="3"/>
      <c r="J257" s="3"/>
      <c r="K257" s="3"/>
      <c r="L257" s="3"/>
      <c r="M257" s="5">
        <f>SUM(M258:M261)</f>
        <v>2785.8599999999997</v>
      </c>
      <c r="N257" s="6">
        <f>M257/M$314</f>
        <v>5.7136308199464076E-3</v>
      </c>
      <c r="Q257">
        <f t="shared" si="172"/>
        <v>0</v>
      </c>
    </row>
    <row r="258" spans="1:17" ht="24" customHeight="1" x14ac:dyDescent="0.2">
      <c r="A258" s="7" t="s">
        <v>420</v>
      </c>
      <c r="B258" s="9" t="s">
        <v>56</v>
      </c>
      <c r="C258" s="7" t="s">
        <v>47</v>
      </c>
      <c r="D258" s="7" t="s">
        <v>502</v>
      </c>
      <c r="E258" s="8" t="s">
        <v>26</v>
      </c>
      <c r="F258" s="9">
        <v>59.55</v>
      </c>
      <c r="G258" s="27">
        <f t="shared" si="225"/>
        <v>5.1235059760956183</v>
      </c>
      <c r="H258" s="10">
        <v>4.6900000000000004</v>
      </c>
      <c r="I258" s="10">
        <v>1.74</v>
      </c>
      <c r="J258" s="27">
        <f t="shared" ref="J258" si="242">I258+H258</f>
        <v>6.4300000000000006</v>
      </c>
      <c r="K258" s="27">
        <f t="shared" ref="K258" si="243">TRUNC(H258*F258,2)</f>
        <v>279.27999999999997</v>
      </c>
      <c r="L258" s="27">
        <f t="shared" ref="L258" si="244">TRUNC(I258*F258,2)</f>
        <v>103.61</v>
      </c>
      <c r="M258" s="27">
        <f t="shared" ref="M258" si="245">TRUNC(L258+K258,2)</f>
        <v>382.89</v>
      </c>
      <c r="N258" s="28">
        <f t="shared" si="215"/>
        <v>7.8528429449049137E-4</v>
      </c>
      <c r="Q258">
        <f t="shared" si="172"/>
        <v>305.10000000000002</v>
      </c>
    </row>
    <row r="259" spans="1:17" ht="26.1" customHeight="1" x14ac:dyDescent="0.2">
      <c r="A259" s="7" t="s">
        <v>421</v>
      </c>
      <c r="B259" s="9" t="s">
        <v>71</v>
      </c>
      <c r="C259" s="7" t="s">
        <v>24</v>
      </c>
      <c r="D259" s="7" t="s">
        <v>72</v>
      </c>
      <c r="E259" s="8" t="s">
        <v>26</v>
      </c>
      <c r="F259" s="9">
        <v>59.55</v>
      </c>
      <c r="G259" s="27">
        <f t="shared" si="225"/>
        <v>12.517928286852591</v>
      </c>
      <c r="H259" s="10">
        <v>4.66</v>
      </c>
      <c r="I259" s="10">
        <v>11.05</v>
      </c>
      <c r="J259" s="27">
        <f t="shared" ref="J259:J261" si="246">I259+H259</f>
        <v>15.71</v>
      </c>
      <c r="K259" s="27">
        <f t="shared" ref="K259:K261" si="247">TRUNC(H259*F259,2)</f>
        <v>277.5</v>
      </c>
      <c r="L259" s="27">
        <f t="shared" ref="L259:L261" si="248">TRUNC(I259*F259,2)</f>
        <v>658.02</v>
      </c>
      <c r="M259" s="27">
        <f t="shared" ref="M259:M261" si="249">TRUNC(L259+K259,2)</f>
        <v>935.52</v>
      </c>
      <c r="N259" s="28">
        <f t="shared" si="215"/>
        <v>1.9186950904482867E-3</v>
      </c>
      <c r="Q259">
        <f t="shared" si="172"/>
        <v>745.44</v>
      </c>
    </row>
    <row r="260" spans="1:17" ht="26.1" customHeight="1" x14ac:dyDescent="0.2">
      <c r="A260" s="7" t="s">
        <v>422</v>
      </c>
      <c r="B260" s="9" t="s">
        <v>108</v>
      </c>
      <c r="C260" s="7" t="s">
        <v>24</v>
      </c>
      <c r="D260" s="7" t="s">
        <v>109</v>
      </c>
      <c r="E260" s="8" t="s">
        <v>26</v>
      </c>
      <c r="F260" s="9">
        <v>1.7</v>
      </c>
      <c r="G260" s="27">
        <f t="shared" si="225"/>
        <v>8.1992031872509958</v>
      </c>
      <c r="H260" s="10">
        <v>7.64</v>
      </c>
      <c r="I260" s="10">
        <v>2.65</v>
      </c>
      <c r="J260" s="27">
        <f t="shared" si="246"/>
        <v>10.29</v>
      </c>
      <c r="K260" s="27">
        <f t="shared" si="247"/>
        <v>12.98</v>
      </c>
      <c r="L260" s="27">
        <f t="shared" si="248"/>
        <v>4.5</v>
      </c>
      <c r="M260" s="27">
        <f t="shared" si="249"/>
        <v>17.48</v>
      </c>
      <c r="N260" s="28">
        <f t="shared" si="215"/>
        <v>3.5850425625359214E-5</v>
      </c>
      <c r="Q260">
        <f t="shared" si="172"/>
        <v>13.93</v>
      </c>
    </row>
    <row r="261" spans="1:17" ht="65.099999999999994" customHeight="1" x14ac:dyDescent="0.2">
      <c r="A261" s="7" t="s">
        <v>423</v>
      </c>
      <c r="B261" s="9" t="s">
        <v>126</v>
      </c>
      <c r="C261" s="7" t="s">
        <v>24</v>
      </c>
      <c r="D261" s="7" t="s">
        <v>555</v>
      </c>
      <c r="E261" s="8" t="s">
        <v>49</v>
      </c>
      <c r="F261" s="9">
        <v>1</v>
      </c>
      <c r="G261" s="27">
        <f t="shared" si="225"/>
        <v>1155.3545816733067</v>
      </c>
      <c r="H261" s="10">
        <v>16.86</v>
      </c>
      <c r="I261" s="10">
        <v>1433.11</v>
      </c>
      <c r="J261" s="27">
        <f t="shared" si="246"/>
        <v>1449.9699999999998</v>
      </c>
      <c r="K261" s="27">
        <f t="shared" si="247"/>
        <v>16.86</v>
      </c>
      <c r="L261" s="27">
        <f t="shared" si="248"/>
        <v>1433.11</v>
      </c>
      <c r="M261" s="27">
        <f t="shared" si="249"/>
        <v>1449.97</v>
      </c>
      <c r="N261" s="28">
        <f t="shared" si="215"/>
        <v>2.9738010093822713E-3</v>
      </c>
      <c r="Q261">
        <f t="shared" si="172"/>
        <v>1155.3499999999999</v>
      </c>
    </row>
    <row r="262" spans="1:17" ht="24" customHeight="1" x14ac:dyDescent="0.2">
      <c r="A262" s="3" t="s">
        <v>424</v>
      </c>
      <c r="B262" s="3"/>
      <c r="C262" s="3"/>
      <c r="D262" s="3" t="s">
        <v>425</v>
      </c>
      <c r="E262" s="3"/>
      <c r="F262" s="4"/>
      <c r="G262" s="3"/>
      <c r="H262" s="3"/>
      <c r="I262" s="3"/>
      <c r="J262" s="3"/>
      <c r="K262" s="3"/>
      <c r="L262" s="3"/>
      <c r="M262" s="5">
        <f>SUM(M263:M264)</f>
        <v>4948.28</v>
      </c>
      <c r="N262" s="6">
        <f>M262/M$314</f>
        <v>1.0148623805117418E-2</v>
      </c>
      <c r="Q262">
        <f t="shared" si="172"/>
        <v>0</v>
      </c>
    </row>
    <row r="263" spans="1:17" ht="24" customHeight="1" x14ac:dyDescent="0.2">
      <c r="A263" s="7" t="s">
        <v>426</v>
      </c>
      <c r="B263" s="9" t="s">
        <v>56</v>
      </c>
      <c r="C263" s="7" t="s">
        <v>47</v>
      </c>
      <c r="D263" s="7" t="s">
        <v>502</v>
      </c>
      <c r="E263" s="8" t="s">
        <v>26</v>
      </c>
      <c r="F263" s="9">
        <v>223.5</v>
      </c>
      <c r="G263" s="27">
        <f t="shared" si="225"/>
        <v>5.1235059760956183</v>
      </c>
      <c r="H263" s="10">
        <v>4.6900000000000004</v>
      </c>
      <c r="I263" s="10">
        <v>1.74</v>
      </c>
      <c r="J263" s="27">
        <f t="shared" ref="J263" si="250">I263+H263</f>
        <v>6.4300000000000006</v>
      </c>
      <c r="K263" s="27">
        <f t="shared" ref="K263" si="251">TRUNC(H263*F263,2)</f>
        <v>1048.21</v>
      </c>
      <c r="L263" s="27">
        <f t="shared" ref="L263" si="252">TRUNC(I263*F263,2)</f>
        <v>388.89</v>
      </c>
      <c r="M263" s="27">
        <f t="shared" ref="M263" si="253">TRUNC(L263+K263,2)</f>
        <v>1437.1</v>
      </c>
      <c r="N263" s="28">
        <f t="shared" si="215"/>
        <v>2.9474054156867118E-3</v>
      </c>
      <c r="Q263">
        <f t="shared" si="172"/>
        <v>1145.0999999999999</v>
      </c>
    </row>
    <row r="264" spans="1:17" ht="26.1" customHeight="1" x14ac:dyDescent="0.2">
      <c r="A264" s="7" t="s">
        <v>427</v>
      </c>
      <c r="B264" s="9" t="s">
        <v>71</v>
      </c>
      <c r="C264" s="7" t="s">
        <v>24</v>
      </c>
      <c r="D264" s="7" t="s">
        <v>72</v>
      </c>
      <c r="E264" s="8" t="s">
        <v>26</v>
      </c>
      <c r="F264" s="9">
        <v>223.5</v>
      </c>
      <c r="G264" s="27">
        <f t="shared" si="225"/>
        <v>12.517928286852591</v>
      </c>
      <c r="H264" s="10">
        <v>4.66</v>
      </c>
      <c r="I264" s="10">
        <v>11.05</v>
      </c>
      <c r="J264" s="27">
        <f t="shared" ref="J264" si="254">I264+H264</f>
        <v>15.71</v>
      </c>
      <c r="K264" s="27">
        <f t="shared" ref="K264" si="255">TRUNC(H264*F264,2)</f>
        <v>1041.51</v>
      </c>
      <c r="L264" s="27">
        <f t="shared" ref="L264" si="256">TRUNC(I264*F264,2)</f>
        <v>2469.67</v>
      </c>
      <c r="M264" s="27">
        <f t="shared" ref="M264" si="257">TRUNC(L264+K264,2)</f>
        <v>3511.18</v>
      </c>
      <c r="N264" s="28">
        <f t="shared" si="215"/>
        <v>7.201218389430707E-3</v>
      </c>
      <c r="Q264">
        <f t="shared" si="172"/>
        <v>2797.75</v>
      </c>
    </row>
    <row r="265" spans="1:17" ht="24" customHeight="1" x14ac:dyDescent="0.2">
      <c r="A265" s="3" t="s">
        <v>428</v>
      </c>
      <c r="B265" s="3"/>
      <c r="C265" s="3"/>
      <c r="D265" s="3" t="s">
        <v>429</v>
      </c>
      <c r="E265" s="3"/>
      <c r="F265" s="4"/>
      <c r="G265" s="3"/>
      <c r="H265" s="3"/>
      <c r="I265" s="3"/>
      <c r="J265" s="3"/>
      <c r="K265" s="3"/>
      <c r="L265" s="3"/>
      <c r="M265" s="5">
        <f>SUM(M266:M269)</f>
        <v>2463.75</v>
      </c>
      <c r="N265" s="6">
        <f>M265/M$314</f>
        <v>5.0530026392722402E-3</v>
      </c>
      <c r="Q265">
        <f t="shared" si="172"/>
        <v>0</v>
      </c>
    </row>
    <row r="266" spans="1:17" ht="24" customHeight="1" x14ac:dyDescent="0.2">
      <c r="A266" s="7" t="s">
        <v>430</v>
      </c>
      <c r="B266" s="9" t="s">
        <v>56</v>
      </c>
      <c r="C266" s="7" t="s">
        <v>47</v>
      </c>
      <c r="D266" s="7" t="s">
        <v>502</v>
      </c>
      <c r="E266" s="8" t="s">
        <v>26</v>
      </c>
      <c r="F266" s="9">
        <v>45</v>
      </c>
      <c r="G266" s="27">
        <f t="shared" si="225"/>
        <v>5.1235059760956183</v>
      </c>
      <c r="H266" s="10">
        <v>4.6900000000000004</v>
      </c>
      <c r="I266" s="10">
        <v>1.74</v>
      </c>
      <c r="J266" s="27">
        <f t="shared" ref="J266:J267" si="258">I266+H266</f>
        <v>6.4300000000000006</v>
      </c>
      <c r="K266" s="27">
        <f t="shared" ref="K266:K267" si="259">TRUNC(H266*F266,2)</f>
        <v>211.05</v>
      </c>
      <c r="L266" s="27">
        <f t="shared" ref="L266:L267" si="260">TRUNC(I266*F266,2)</f>
        <v>78.3</v>
      </c>
      <c r="M266" s="27">
        <f t="shared" ref="M266:M267" si="261">TRUNC(L266+K266,2)</f>
        <v>289.35000000000002</v>
      </c>
      <c r="N266" s="28">
        <f t="shared" si="215"/>
        <v>5.934393967218358E-4</v>
      </c>
      <c r="Q266">
        <f t="shared" si="172"/>
        <v>230.55</v>
      </c>
    </row>
    <row r="267" spans="1:17" ht="26.1" customHeight="1" x14ac:dyDescent="0.2">
      <c r="A267" s="7" t="s">
        <v>431</v>
      </c>
      <c r="B267" s="9" t="s">
        <v>71</v>
      </c>
      <c r="C267" s="7" t="s">
        <v>24</v>
      </c>
      <c r="D267" s="7" t="s">
        <v>72</v>
      </c>
      <c r="E267" s="8" t="s">
        <v>26</v>
      </c>
      <c r="F267" s="9">
        <v>45</v>
      </c>
      <c r="G267" s="27">
        <f t="shared" si="225"/>
        <v>12.517928286852591</v>
      </c>
      <c r="H267" s="10">
        <v>4.66</v>
      </c>
      <c r="I267" s="10">
        <v>11.05</v>
      </c>
      <c r="J267" s="27">
        <f t="shared" si="258"/>
        <v>15.71</v>
      </c>
      <c r="K267" s="27">
        <f t="shared" si="259"/>
        <v>209.7</v>
      </c>
      <c r="L267" s="27">
        <f t="shared" si="260"/>
        <v>497.25</v>
      </c>
      <c r="M267" s="27">
        <f t="shared" si="261"/>
        <v>706.95</v>
      </c>
      <c r="N267" s="28">
        <f t="shared" si="215"/>
        <v>1.4499118075427745E-3</v>
      </c>
      <c r="Q267">
        <f t="shared" ref="Q267:Q312" si="262">TRUNC(F267*G267,2)</f>
        <v>563.29999999999995</v>
      </c>
    </row>
    <row r="268" spans="1:17" ht="26.1" customHeight="1" x14ac:dyDescent="0.2">
      <c r="A268" s="7" t="s">
        <v>432</v>
      </c>
      <c r="B268" s="9" t="s">
        <v>108</v>
      </c>
      <c r="C268" s="7" t="s">
        <v>24</v>
      </c>
      <c r="D268" s="7" t="s">
        <v>109</v>
      </c>
      <c r="E268" s="8" t="s">
        <v>26</v>
      </c>
      <c r="F268" s="9">
        <v>1.7</v>
      </c>
      <c r="G268" s="27">
        <f t="shared" si="225"/>
        <v>8.1992031872509958</v>
      </c>
      <c r="H268" s="10">
        <v>7.64</v>
      </c>
      <c r="I268" s="10">
        <v>2.65</v>
      </c>
      <c r="J268" s="27">
        <f t="shared" ref="J268:J269" si="263">I268+H268</f>
        <v>10.29</v>
      </c>
      <c r="K268" s="27">
        <f t="shared" ref="K268:K269" si="264">TRUNC(H268*F268,2)</f>
        <v>12.98</v>
      </c>
      <c r="L268" s="27">
        <f t="shared" ref="L268:L269" si="265">TRUNC(I268*F268,2)</f>
        <v>4.5</v>
      </c>
      <c r="M268" s="27">
        <f t="shared" ref="M268:M269" si="266">TRUNC(L268+K268,2)</f>
        <v>17.48</v>
      </c>
      <c r="N268" s="28">
        <f t="shared" si="215"/>
        <v>3.5850425625359214E-5</v>
      </c>
      <c r="Q268">
        <f t="shared" si="262"/>
        <v>13.93</v>
      </c>
    </row>
    <row r="269" spans="1:17" ht="65.099999999999994" customHeight="1" x14ac:dyDescent="0.2">
      <c r="A269" s="7" t="s">
        <v>433</v>
      </c>
      <c r="B269" s="9" t="s">
        <v>126</v>
      </c>
      <c r="C269" s="7" t="s">
        <v>24</v>
      </c>
      <c r="D269" s="7" t="s">
        <v>555</v>
      </c>
      <c r="E269" s="8" t="s">
        <v>49</v>
      </c>
      <c r="F269" s="9">
        <v>1</v>
      </c>
      <c r="G269" s="27">
        <f t="shared" si="225"/>
        <v>1155.3545816733067</v>
      </c>
      <c r="H269" s="10">
        <v>16.86</v>
      </c>
      <c r="I269" s="10">
        <v>1433.11</v>
      </c>
      <c r="J269" s="27">
        <f t="shared" si="263"/>
        <v>1449.9699999999998</v>
      </c>
      <c r="K269" s="27">
        <f t="shared" si="264"/>
        <v>16.86</v>
      </c>
      <c r="L269" s="27">
        <f t="shared" si="265"/>
        <v>1433.11</v>
      </c>
      <c r="M269" s="27">
        <f t="shared" si="266"/>
        <v>1449.97</v>
      </c>
      <c r="N269" s="28">
        <f t="shared" si="215"/>
        <v>2.9738010093822713E-3</v>
      </c>
      <c r="Q269">
        <f t="shared" si="262"/>
        <v>1155.3499999999999</v>
      </c>
    </row>
    <row r="270" spans="1:17" ht="24" customHeight="1" x14ac:dyDescent="0.2">
      <c r="A270" s="3" t="s">
        <v>434</v>
      </c>
      <c r="B270" s="3"/>
      <c r="C270" s="3"/>
      <c r="D270" s="3" t="s">
        <v>435</v>
      </c>
      <c r="E270" s="3"/>
      <c r="F270" s="4"/>
      <c r="G270" s="3"/>
      <c r="H270" s="3"/>
      <c r="I270" s="3"/>
      <c r="J270" s="3"/>
      <c r="K270" s="3"/>
      <c r="L270" s="3"/>
      <c r="M270" s="5">
        <f>SUM(M271:M274)</f>
        <v>2463.75</v>
      </c>
      <c r="N270" s="6">
        <f>M270/M$314</f>
        <v>5.0530026392722402E-3</v>
      </c>
      <c r="Q270">
        <f t="shared" si="262"/>
        <v>0</v>
      </c>
    </row>
    <row r="271" spans="1:17" ht="24" customHeight="1" x14ac:dyDescent="0.2">
      <c r="A271" s="7" t="s">
        <v>436</v>
      </c>
      <c r="B271" s="9" t="s">
        <v>56</v>
      </c>
      <c r="C271" s="7" t="s">
        <v>47</v>
      </c>
      <c r="D271" s="7" t="s">
        <v>502</v>
      </c>
      <c r="E271" s="8" t="s">
        <v>26</v>
      </c>
      <c r="F271" s="9">
        <v>45</v>
      </c>
      <c r="G271" s="27">
        <f t="shared" si="225"/>
        <v>5.1235059760956183</v>
      </c>
      <c r="H271" s="10">
        <v>4.6900000000000004</v>
      </c>
      <c r="I271" s="10">
        <v>1.74</v>
      </c>
      <c r="J271" s="27">
        <f t="shared" ref="J271" si="267">I271+H271</f>
        <v>6.4300000000000006</v>
      </c>
      <c r="K271" s="27">
        <f t="shared" ref="K271" si="268">TRUNC(H271*F271,2)</f>
        <v>211.05</v>
      </c>
      <c r="L271" s="27">
        <f t="shared" ref="L271" si="269">TRUNC(I271*F271,2)</f>
        <v>78.3</v>
      </c>
      <c r="M271" s="27">
        <f t="shared" ref="M271" si="270">TRUNC(L271+K271,2)</f>
        <v>289.35000000000002</v>
      </c>
      <c r="N271" s="28">
        <f t="shared" si="215"/>
        <v>5.934393967218358E-4</v>
      </c>
      <c r="Q271">
        <f t="shared" si="262"/>
        <v>230.55</v>
      </c>
    </row>
    <row r="272" spans="1:17" ht="26.1" customHeight="1" x14ac:dyDescent="0.2">
      <c r="A272" s="7" t="s">
        <v>437</v>
      </c>
      <c r="B272" s="9" t="s">
        <v>71</v>
      </c>
      <c r="C272" s="7" t="s">
        <v>24</v>
      </c>
      <c r="D272" s="7" t="s">
        <v>72</v>
      </c>
      <c r="E272" s="8" t="s">
        <v>26</v>
      </c>
      <c r="F272" s="9">
        <v>45</v>
      </c>
      <c r="G272" s="27">
        <f t="shared" si="225"/>
        <v>12.517928286852591</v>
      </c>
      <c r="H272" s="10">
        <v>4.66</v>
      </c>
      <c r="I272" s="10">
        <v>11.05</v>
      </c>
      <c r="J272" s="27">
        <f t="shared" ref="J272:J274" si="271">I272+H272</f>
        <v>15.71</v>
      </c>
      <c r="K272" s="27">
        <f t="shared" ref="K272:K274" si="272">TRUNC(H272*F272,2)</f>
        <v>209.7</v>
      </c>
      <c r="L272" s="27">
        <f t="shared" ref="L272:L274" si="273">TRUNC(I272*F272,2)</f>
        <v>497.25</v>
      </c>
      <c r="M272" s="27">
        <f t="shared" ref="M272:M274" si="274">TRUNC(L272+K272,2)</f>
        <v>706.95</v>
      </c>
      <c r="N272" s="28">
        <f t="shared" si="215"/>
        <v>1.4499118075427745E-3</v>
      </c>
      <c r="Q272">
        <f t="shared" si="262"/>
        <v>563.29999999999995</v>
      </c>
    </row>
    <row r="273" spans="1:17" ht="26.1" customHeight="1" x14ac:dyDescent="0.2">
      <c r="A273" s="7" t="s">
        <v>438</v>
      </c>
      <c r="B273" s="9" t="s">
        <v>108</v>
      </c>
      <c r="C273" s="7" t="s">
        <v>24</v>
      </c>
      <c r="D273" s="7" t="s">
        <v>109</v>
      </c>
      <c r="E273" s="8" t="s">
        <v>26</v>
      </c>
      <c r="F273" s="9">
        <v>1.7</v>
      </c>
      <c r="G273" s="27">
        <f t="shared" si="225"/>
        <v>8.1992031872509958</v>
      </c>
      <c r="H273" s="10">
        <v>7.64</v>
      </c>
      <c r="I273" s="10">
        <v>2.65</v>
      </c>
      <c r="J273" s="27">
        <f t="shared" si="271"/>
        <v>10.29</v>
      </c>
      <c r="K273" s="27">
        <f t="shared" si="272"/>
        <v>12.98</v>
      </c>
      <c r="L273" s="27">
        <f t="shared" si="273"/>
        <v>4.5</v>
      </c>
      <c r="M273" s="27">
        <f t="shared" si="274"/>
        <v>17.48</v>
      </c>
      <c r="N273" s="28">
        <f t="shared" si="215"/>
        <v>3.5850425625359214E-5</v>
      </c>
      <c r="Q273">
        <f t="shared" si="262"/>
        <v>13.93</v>
      </c>
    </row>
    <row r="274" spans="1:17" ht="65.099999999999994" customHeight="1" x14ac:dyDescent="0.2">
      <c r="A274" s="7" t="s">
        <v>439</v>
      </c>
      <c r="B274" s="9" t="s">
        <v>126</v>
      </c>
      <c r="C274" s="7" t="s">
        <v>24</v>
      </c>
      <c r="D274" s="7" t="s">
        <v>555</v>
      </c>
      <c r="E274" s="8" t="s">
        <v>49</v>
      </c>
      <c r="F274" s="9">
        <v>1</v>
      </c>
      <c r="G274" s="27">
        <f t="shared" si="225"/>
        <v>1155.3545816733067</v>
      </c>
      <c r="H274" s="10">
        <v>16.86</v>
      </c>
      <c r="I274" s="10">
        <v>1433.11</v>
      </c>
      <c r="J274" s="27">
        <f t="shared" si="271"/>
        <v>1449.9699999999998</v>
      </c>
      <c r="K274" s="27">
        <f t="shared" si="272"/>
        <v>16.86</v>
      </c>
      <c r="L274" s="27">
        <f t="shared" si="273"/>
        <v>1433.11</v>
      </c>
      <c r="M274" s="27">
        <f t="shared" si="274"/>
        <v>1449.97</v>
      </c>
      <c r="N274" s="28">
        <f t="shared" si="215"/>
        <v>2.9738010093822713E-3</v>
      </c>
      <c r="Q274">
        <f t="shared" si="262"/>
        <v>1155.3499999999999</v>
      </c>
    </row>
    <row r="275" spans="1:17" ht="24" customHeight="1" x14ac:dyDescent="0.2">
      <c r="A275" s="3" t="s">
        <v>440</v>
      </c>
      <c r="B275" s="3"/>
      <c r="C275" s="3"/>
      <c r="D275" s="3" t="s">
        <v>441</v>
      </c>
      <c r="E275" s="3"/>
      <c r="F275" s="4"/>
      <c r="G275" s="3"/>
      <c r="H275" s="3"/>
      <c r="I275" s="3"/>
      <c r="J275" s="3"/>
      <c r="K275" s="3"/>
      <c r="L275" s="3"/>
      <c r="M275" s="5">
        <f>SUM(M276:M279)</f>
        <v>2415.4700000000003</v>
      </c>
      <c r="N275" s="6">
        <f>M275/M$314</f>
        <v>4.9539832714694748E-3</v>
      </c>
      <c r="Q275">
        <f t="shared" si="262"/>
        <v>0</v>
      </c>
    </row>
    <row r="276" spans="1:17" ht="24" customHeight="1" x14ac:dyDescent="0.2">
      <c r="A276" s="7" t="s">
        <v>442</v>
      </c>
      <c r="B276" s="9" t="s">
        <v>56</v>
      </c>
      <c r="C276" s="7" t="s">
        <v>47</v>
      </c>
      <c r="D276" s="7" t="s">
        <v>502</v>
      </c>
      <c r="E276" s="8" t="s">
        <v>26</v>
      </c>
      <c r="F276" s="9">
        <v>42.82</v>
      </c>
      <c r="G276" s="27">
        <f t="shared" si="225"/>
        <v>5.1235059760956183</v>
      </c>
      <c r="H276" s="10">
        <v>4.6900000000000004</v>
      </c>
      <c r="I276" s="10">
        <v>1.74</v>
      </c>
      <c r="J276" s="27">
        <f t="shared" ref="J276:J279" si="275">I276+H276</f>
        <v>6.4300000000000006</v>
      </c>
      <c r="K276" s="27">
        <f t="shared" ref="K276:K279" si="276">TRUNC(H276*F276,2)</f>
        <v>200.82</v>
      </c>
      <c r="L276" s="27">
        <f t="shared" ref="L276:L279" si="277">TRUNC(I276*F276,2)</f>
        <v>74.5</v>
      </c>
      <c r="M276" s="27">
        <f t="shared" ref="M276:M279" si="278">TRUNC(L276+K276,2)</f>
        <v>275.32</v>
      </c>
      <c r="N276" s="28">
        <f t="shared" si="215"/>
        <v>5.6466471299621848E-4</v>
      </c>
      <c r="Q276">
        <f t="shared" si="262"/>
        <v>219.38</v>
      </c>
    </row>
    <row r="277" spans="1:17" ht="26.1" customHeight="1" x14ac:dyDescent="0.2">
      <c r="A277" s="7" t="s">
        <v>443</v>
      </c>
      <c r="B277" s="9" t="s">
        <v>71</v>
      </c>
      <c r="C277" s="7" t="s">
        <v>24</v>
      </c>
      <c r="D277" s="7" t="s">
        <v>72</v>
      </c>
      <c r="E277" s="8" t="s">
        <v>26</v>
      </c>
      <c r="F277" s="9">
        <v>42.82</v>
      </c>
      <c r="G277" s="27">
        <f t="shared" si="225"/>
        <v>12.517928286852591</v>
      </c>
      <c r="H277" s="10">
        <v>4.66</v>
      </c>
      <c r="I277" s="10">
        <v>11.05</v>
      </c>
      <c r="J277" s="27">
        <f t="shared" si="275"/>
        <v>15.71</v>
      </c>
      <c r="K277" s="27">
        <f t="shared" si="276"/>
        <v>199.54</v>
      </c>
      <c r="L277" s="27">
        <f t="shared" si="277"/>
        <v>473.16</v>
      </c>
      <c r="M277" s="27">
        <f t="shared" si="278"/>
        <v>672.7</v>
      </c>
      <c r="N277" s="28">
        <f t="shared" si="215"/>
        <v>1.3796671234656262E-3</v>
      </c>
      <c r="Q277">
        <f t="shared" si="262"/>
        <v>536.01</v>
      </c>
    </row>
    <row r="278" spans="1:17" ht="26.1" customHeight="1" x14ac:dyDescent="0.2">
      <c r="A278" s="7" t="s">
        <v>444</v>
      </c>
      <c r="B278" s="9" t="s">
        <v>108</v>
      </c>
      <c r="C278" s="7" t="s">
        <v>24</v>
      </c>
      <c r="D278" s="7" t="s">
        <v>109</v>
      </c>
      <c r="E278" s="8" t="s">
        <v>26</v>
      </c>
      <c r="F278" s="9">
        <v>1.7</v>
      </c>
      <c r="G278" s="27">
        <f t="shared" si="225"/>
        <v>8.1992031872509958</v>
      </c>
      <c r="H278" s="10">
        <v>7.64</v>
      </c>
      <c r="I278" s="10">
        <v>2.65</v>
      </c>
      <c r="J278" s="27">
        <f t="shared" si="275"/>
        <v>10.29</v>
      </c>
      <c r="K278" s="27">
        <f t="shared" si="276"/>
        <v>12.98</v>
      </c>
      <c r="L278" s="27">
        <f t="shared" si="277"/>
        <v>4.5</v>
      </c>
      <c r="M278" s="27">
        <f t="shared" si="278"/>
        <v>17.48</v>
      </c>
      <c r="N278" s="28">
        <f t="shared" si="215"/>
        <v>3.5850425625359214E-5</v>
      </c>
      <c r="Q278">
        <f t="shared" si="262"/>
        <v>13.93</v>
      </c>
    </row>
    <row r="279" spans="1:17" ht="65.099999999999994" customHeight="1" x14ac:dyDescent="0.2">
      <c r="A279" s="7" t="s">
        <v>445</v>
      </c>
      <c r="B279" s="9" t="s">
        <v>126</v>
      </c>
      <c r="C279" s="7" t="s">
        <v>24</v>
      </c>
      <c r="D279" s="7" t="s">
        <v>555</v>
      </c>
      <c r="E279" s="8" t="s">
        <v>49</v>
      </c>
      <c r="F279" s="9">
        <v>1</v>
      </c>
      <c r="G279" s="27">
        <f t="shared" si="225"/>
        <v>1155.3545816733067</v>
      </c>
      <c r="H279" s="10">
        <v>16.86</v>
      </c>
      <c r="I279" s="10">
        <v>1433.11</v>
      </c>
      <c r="J279" s="27">
        <f t="shared" si="275"/>
        <v>1449.9699999999998</v>
      </c>
      <c r="K279" s="27">
        <f t="shared" si="276"/>
        <v>16.86</v>
      </c>
      <c r="L279" s="27">
        <f t="shared" si="277"/>
        <v>1433.11</v>
      </c>
      <c r="M279" s="27">
        <f t="shared" si="278"/>
        <v>1449.97</v>
      </c>
      <c r="N279" s="28">
        <f t="shared" si="215"/>
        <v>2.9738010093822713E-3</v>
      </c>
      <c r="Q279">
        <f t="shared" si="262"/>
        <v>1155.3499999999999</v>
      </c>
    </row>
    <row r="280" spans="1:17" ht="24" customHeight="1" x14ac:dyDescent="0.2">
      <c r="A280" s="3" t="s">
        <v>446</v>
      </c>
      <c r="B280" s="3"/>
      <c r="C280" s="3"/>
      <c r="D280" s="3" t="s">
        <v>447</v>
      </c>
      <c r="E280" s="3"/>
      <c r="F280" s="4"/>
      <c r="G280" s="3"/>
      <c r="H280" s="3"/>
      <c r="I280" s="3"/>
      <c r="J280" s="3"/>
      <c r="K280" s="3"/>
      <c r="L280" s="3"/>
      <c r="M280" s="5">
        <f>SUM(M281:M284)</f>
        <v>2720.99</v>
      </c>
      <c r="N280" s="6">
        <f>M280/M$314</f>
        <v>5.5805863628344485E-3</v>
      </c>
      <c r="Q280">
        <f t="shared" si="262"/>
        <v>0</v>
      </c>
    </row>
    <row r="281" spans="1:17" ht="24" customHeight="1" x14ac:dyDescent="0.2">
      <c r="A281" s="7" t="s">
        <v>448</v>
      </c>
      <c r="B281" s="9" t="s">
        <v>56</v>
      </c>
      <c r="C281" s="7" t="s">
        <v>47</v>
      </c>
      <c r="D281" s="7" t="s">
        <v>502</v>
      </c>
      <c r="E281" s="8" t="s">
        <v>26</v>
      </c>
      <c r="F281" s="9">
        <v>56.62</v>
      </c>
      <c r="G281" s="27">
        <f t="shared" si="225"/>
        <v>5.1235059760956183</v>
      </c>
      <c r="H281" s="10">
        <v>4.6900000000000004</v>
      </c>
      <c r="I281" s="10">
        <v>1.74</v>
      </c>
      <c r="J281" s="27">
        <f t="shared" ref="J281:J284" si="279">I281+H281</f>
        <v>6.4300000000000006</v>
      </c>
      <c r="K281" s="27">
        <f t="shared" ref="K281:K284" si="280">TRUNC(H281*F281,2)</f>
        <v>265.54000000000002</v>
      </c>
      <c r="L281" s="27">
        <f t="shared" ref="L281:L284" si="281">TRUNC(I281*F281,2)</f>
        <v>98.51</v>
      </c>
      <c r="M281" s="27">
        <f t="shared" ref="M281:M284" si="282">TRUNC(L281+K281,2)</f>
        <v>364.05</v>
      </c>
      <c r="N281" s="28">
        <f t="shared" si="215"/>
        <v>7.4664459089885706E-4</v>
      </c>
      <c r="Q281">
        <f t="shared" si="262"/>
        <v>290.08999999999997</v>
      </c>
    </row>
    <row r="282" spans="1:17" ht="26.1" customHeight="1" x14ac:dyDescent="0.2">
      <c r="A282" s="7" t="s">
        <v>449</v>
      </c>
      <c r="B282" s="9" t="s">
        <v>71</v>
      </c>
      <c r="C282" s="7" t="s">
        <v>24</v>
      </c>
      <c r="D282" s="7" t="s">
        <v>72</v>
      </c>
      <c r="E282" s="8" t="s">
        <v>26</v>
      </c>
      <c r="F282" s="9">
        <v>56.62</v>
      </c>
      <c r="G282" s="27">
        <f t="shared" si="225"/>
        <v>12.517928286852591</v>
      </c>
      <c r="H282" s="10">
        <v>4.66</v>
      </c>
      <c r="I282" s="10">
        <v>11.05</v>
      </c>
      <c r="J282" s="27">
        <f t="shared" si="279"/>
        <v>15.71</v>
      </c>
      <c r="K282" s="27">
        <f t="shared" si="280"/>
        <v>263.83999999999997</v>
      </c>
      <c r="L282" s="27">
        <f t="shared" si="281"/>
        <v>625.65</v>
      </c>
      <c r="M282" s="27">
        <f t="shared" si="282"/>
        <v>889.49</v>
      </c>
      <c r="N282" s="28">
        <f t="shared" si="215"/>
        <v>1.8242903369279616E-3</v>
      </c>
      <c r="Q282">
        <f t="shared" si="262"/>
        <v>708.76</v>
      </c>
    </row>
    <row r="283" spans="1:17" ht="26.1" customHeight="1" x14ac:dyDescent="0.2">
      <c r="A283" s="7" t="s">
        <v>450</v>
      </c>
      <c r="B283" s="9" t="s">
        <v>108</v>
      </c>
      <c r="C283" s="7" t="s">
        <v>24</v>
      </c>
      <c r="D283" s="7" t="s">
        <v>109</v>
      </c>
      <c r="E283" s="8" t="s">
        <v>26</v>
      </c>
      <c r="F283" s="9">
        <v>1.7</v>
      </c>
      <c r="G283" s="27">
        <f t="shared" si="225"/>
        <v>8.1992031872509958</v>
      </c>
      <c r="H283" s="10">
        <v>7.64</v>
      </c>
      <c r="I283" s="10">
        <v>2.65</v>
      </c>
      <c r="J283" s="27">
        <f t="shared" si="279"/>
        <v>10.29</v>
      </c>
      <c r="K283" s="27">
        <f t="shared" si="280"/>
        <v>12.98</v>
      </c>
      <c r="L283" s="27">
        <f t="shared" si="281"/>
        <v>4.5</v>
      </c>
      <c r="M283" s="27">
        <f t="shared" si="282"/>
        <v>17.48</v>
      </c>
      <c r="N283" s="28">
        <f t="shared" si="215"/>
        <v>3.5850425625359214E-5</v>
      </c>
      <c r="Q283">
        <f t="shared" si="262"/>
        <v>13.93</v>
      </c>
    </row>
    <row r="284" spans="1:17" ht="65.099999999999994" customHeight="1" x14ac:dyDescent="0.2">
      <c r="A284" s="7" t="s">
        <v>451</v>
      </c>
      <c r="B284" s="9" t="s">
        <v>126</v>
      </c>
      <c r="C284" s="7" t="s">
        <v>24</v>
      </c>
      <c r="D284" s="7" t="s">
        <v>555</v>
      </c>
      <c r="E284" s="8" t="s">
        <v>49</v>
      </c>
      <c r="F284" s="9">
        <v>1</v>
      </c>
      <c r="G284" s="27">
        <f t="shared" si="225"/>
        <v>1155.3545816733067</v>
      </c>
      <c r="H284" s="10">
        <v>16.86</v>
      </c>
      <c r="I284" s="10">
        <v>1433.11</v>
      </c>
      <c r="J284" s="27">
        <f t="shared" si="279"/>
        <v>1449.9699999999998</v>
      </c>
      <c r="K284" s="27">
        <f t="shared" si="280"/>
        <v>16.86</v>
      </c>
      <c r="L284" s="27">
        <f t="shared" si="281"/>
        <v>1433.11</v>
      </c>
      <c r="M284" s="27">
        <f t="shared" si="282"/>
        <v>1449.97</v>
      </c>
      <c r="N284" s="28">
        <f t="shared" si="215"/>
        <v>2.9738010093822713E-3</v>
      </c>
      <c r="Q284">
        <f t="shared" si="262"/>
        <v>1155.3499999999999</v>
      </c>
    </row>
    <row r="285" spans="1:17" ht="24" customHeight="1" x14ac:dyDescent="0.2">
      <c r="A285" s="3" t="s">
        <v>452</v>
      </c>
      <c r="B285" s="3"/>
      <c r="C285" s="3"/>
      <c r="D285" s="3" t="s">
        <v>453</v>
      </c>
      <c r="E285" s="3"/>
      <c r="F285" s="4"/>
      <c r="G285" s="3"/>
      <c r="H285" s="3"/>
      <c r="I285" s="3"/>
      <c r="J285" s="3"/>
      <c r="K285" s="3"/>
      <c r="L285" s="3"/>
      <c r="M285" s="5">
        <f>SUM(M286:M289)</f>
        <v>2780.7799999999997</v>
      </c>
      <c r="N285" s="6">
        <f>M285/M$314</f>
        <v>5.7032120463664984E-3</v>
      </c>
      <c r="Q285">
        <f t="shared" si="262"/>
        <v>0</v>
      </c>
    </row>
    <row r="286" spans="1:17" ht="24" customHeight="1" x14ac:dyDescent="0.2">
      <c r="A286" s="7" t="s">
        <v>454</v>
      </c>
      <c r="B286" s="9" t="s">
        <v>56</v>
      </c>
      <c r="C286" s="7" t="s">
        <v>47</v>
      </c>
      <c r="D286" s="7" t="s">
        <v>502</v>
      </c>
      <c r="E286" s="8" t="s">
        <v>26</v>
      </c>
      <c r="F286" s="9">
        <v>59.32</v>
      </c>
      <c r="G286" s="27">
        <f t="shared" si="225"/>
        <v>5.1235059760956183</v>
      </c>
      <c r="H286" s="10">
        <v>4.6900000000000004</v>
      </c>
      <c r="I286" s="10">
        <v>1.74</v>
      </c>
      <c r="J286" s="27">
        <f t="shared" ref="J286:J289" si="283">I286+H286</f>
        <v>6.4300000000000006</v>
      </c>
      <c r="K286" s="27">
        <f t="shared" ref="K286:K289" si="284">TRUNC(H286*F286,2)</f>
        <v>278.20999999999998</v>
      </c>
      <c r="L286" s="27">
        <f t="shared" ref="L286:L289" si="285">TRUNC(I286*F286,2)</f>
        <v>103.21</v>
      </c>
      <c r="M286" s="27">
        <f t="shared" ref="M286:M289" si="286">TRUNC(L286+K286,2)</f>
        <v>381.42</v>
      </c>
      <c r="N286" s="28">
        <f t="shared" si="215"/>
        <v>7.8226941315929696E-4</v>
      </c>
      <c r="Q286">
        <f t="shared" si="262"/>
        <v>303.92</v>
      </c>
    </row>
    <row r="287" spans="1:17" ht="26.1" customHeight="1" x14ac:dyDescent="0.2">
      <c r="A287" s="7" t="s">
        <v>455</v>
      </c>
      <c r="B287" s="9" t="s">
        <v>71</v>
      </c>
      <c r="C287" s="7" t="s">
        <v>24</v>
      </c>
      <c r="D287" s="7" t="s">
        <v>72</v>
      </c>
      <c r="E287" s="8" t="s">
        <v>26</v>
      </c>
      <c r="F287" s="9">
        <v>59.32</v>
      </c>
      <c r="G287" s="27">
        <f t="shared" si="225"/>
        <v>12.517928286852591</v>
      </c>
      <c r="H287" s="10">
        <v>4.66</v>
      </c>
      <c r="I287" s="10">
        <v>11.05</v>
      </c>
      <c r="J287" s="27">
        <f t="shared" si="283"/>
        <v>15.71</v>
      </c>
      <c r="K287" s="27">
        <f t="shared" si="284"/>
        <v>276.43</v>
      </c>
      <c r="L287" s="27">
        <f t="shared" si="285"/>
        <v>655.48</v>
      </c>
      <c r="M287" s="27">
        <f t="shared" si="286"/>
        <v>931.91</v>
      </c>
      <c r="N287" s="28">
        <f t="shared" si="215"/>
        <v>1.9112911981995712E-3</v>
      </c>
      <c r="Q287">
        <f t="shared" si="262"/>
        <v>742.56</v>
      </c>
    </row>
    <row r="288" spans="1:17" ht="26.1" customHeight="1" x14ac:dyDescent="0.2">
      <c r="A288" s="7" t="s">
        <v>456</v>
      </c>
      <c r="B288" s="9" t="s">
        <v>108</v>
      </c>
      <c r="C288" s="7" t="s">
        <v>24</v>
      </c>
      <c r="D288" s="7" t="s">
        <v>109</v>
      </c>
      <c r="E288" s="8" t="s">
        <v>26</v>
      </c>
      <c r="F288" s="9">
        <v>1.7</v>
      </c>
      <c r="G288" s="27">
        <f t="shared" si="225"/>
        <v>8.1992031872509958</v>
      </c>
      <c r="H288" s="10">
        <v>7.64</v>
      </c>
      <c r="I288" s="10">
        <v>2.65</v>
      </c>
      <c r="J288" s="27">
        <f t="shared" si="283"/>
        <v>10.29</v>
      </c>
      <c r="K288" s="27">
        <f t="shared" si="284"/>
        <v>12.98</v>
      </c>
      <c r="L288" s="27">
        <f t="shared" si="285"/>
        <v>4.5</v>
      </c>
      <c r="M288" s="27">
        <f t="shared" si="286"/>
        <v>17.48</v>
      </c>
      <c r="N288" s="28">
        <f t="shared" si="215"/>
        <v>3.5850425625359214E-5</v>
      </c>
      <c r="Q288">
        <f t="shared" si="262"/>
        <v>13.93</v>
      </c>
    </row>
    <row r="289" spans="1:17" ht="65.099999999999994" customHeight="1" x14ac:dyDescent="0.2">
      <c r="A289" s="7" t="s">
        <v>457</v>
      </c>
      <c r="B289" s="9" t="s">
        <v>126</v>
      </c>
      <c r="C289" s="7" t="s">
        <v>24</v>
      </c>
      <c r="D289" s="7" t="s">
        <v>555</v>
      </c>
      <c r="E289" s="8" t="s">
        <v>49</v>
      </c>
      <c r="F289" s="9">
        <v>1</v>
      </c>
      <c r="G289" s="27">
        <f t="shared" si="225"/>
        <v>1155.3545816733067</v>
      </c>
      <c r="H289" s="10">
        <v>16.86</v>
      </c>
      <c r="I289" s="10">
        <v>1433.11</v>
      </c>
      <c r="J289" s="27">
        <f t="shared" si="283"/>
        <v>1449.9699999999998</v>
      </c>
      <c r="K289" s="27">
        <f t="shared" si="284"/>
        <v>16.86</v>
      </c>
      <c r="L289" s="27">
        <f t="shared" si="285"/>
        <v>1433.11</v>
      </c>
      <c r="M289" s="27">
        <f t="shared" si="286"/>
        <v>1449.97</v>
      </c>
      <c r="N289" s="28">
        <f t="shared" si="215"/>
        <v>2.9738010093822713E-3</v>
      </c>
      <c r="Q289">
        <f t="shared" si="262"/>
        <v>1155.3499999999999</v>
      </c>
    </row>
    <row r="290" spans="1:17" ht="24" customHeight="1" x14ac:dyDescent="0.2">
      <c r="A290" s="3" t="s">
        <v>458</v>
      </c>
      <c r="B290" s="3"/>
      <c r="C290" s="3"/>
      <c r="D290" s="3" t="s">
        <v>459</v>
      </c>
      <c r="E290" s="3"/>
      <c r="F290" s="4"/>
      <c r="G290" s="3"/>
      <c r="H290" s="3"/>
      <c r="I290" s="3"/>
      <c r="J290" s="3"/>
      <c r="K290" s="3"/>
      <c r="L290" s="3"/>
      <c r="M290" s="5">
        <f>SUM(M291:M294)</f>
        <v>2780.7799999999997</v>
      </c>
      <c r="N290" s="6">
        <f>M290/M$314</f>
        <v>5.7032120463664984E-3</v>
      </c>
      <c r="Q290">
        <f t="shared" si="262"/>
        <v>0</v>
      </c>
    </row>
    <row r="291" spans="1:17" ht="24" customHeight="1" x14ac:dyDescent="0.2">
      <c r="A291" s="7" t="s">
        <v>460</v>
      </c>
      <c r="B291" s="9" t="s">
        <v>56</v>
      </c>
      <c r="C291" s="7" t="s">
        <v>47</v>
      </c>
      <c r="D291" s="7" t="s">
        <v>502</v>
      </c>
      <c r="E291" s="8" t="s">
        <v>26</v>
      </c>
      <c r="F291" s="9">
        <v>59.32</v>
      </c>
      <c r="G291" s="27">
        <f t="shared" si="225"/>
        <v>5.1235059760956183</v>
      </c>
      <c r="H291" s="10">
        <v>4.6900000000000004</v>
      </c>
      <c r="I291" s="10">
        <v>1.74</v>
      </c>
      <c r="J291" s="27">
        <f t="shared" ref="J291:J294" si="287">I291+H291</f>
        <v>6.4300000000000006</v>
      </c>
      <c r="K291" s="27">
        <f t="shared" ref="K291:K294" si="288">TRUNC(H291*F291,2)</f>
        <v>278.20999999999998</v>
      </c>
      <c r="L291" s="27">
        <f t="shared" ref="L291:L294" si="289">TRUNC(I291*F291,2)</f>
        <v>103.21</v>
      </c>
      <c r="M291" s="27">
        <f t="shared" ref="M291:M294" si="290">TRUNC(L291+K291,2)</f>
        <v>381.42</v>
      </c>
      <c r="N291" s="28">
        <f t="shared" si="215"/>
        <v>7.8226941315929696E-4</v>
      </c>
      <c r="Q291">
        <f t="shared" si="262"/>
        <v>303.92</v>
      </c>
    </row>
    <row r="292" spans="1:17" ht="26.1" customHeight="1" x14ac:dyDescent="0.2">
      <c r="A292" s="7" t="s">
        <v>461</v>
      </c>
      <c r="B292" s="9" t="s">
        <v>71</v>
      </c>
      <c r="C292" s="7" t="s">
        <v>24</v>
      </c>
      <c r="D292" s="7" t="s">
        <v>72</v>
      </c>
      <c r="E292" s="8" t="s">
        <v>26</v>
      </c>
      <c r="F292" s="9">
        <v>59.32</v>
      </c>
      <c r="G292" s="27">
        <f t="shared" si="225"/>
        <v>12.517928286852591</v>
      </c>
      <c r="H292" s="10">
        <v>4.66</v>
      </c>
      <c r="I292" s="10">
        <v>11.05</v>
      </c>
      <c r="J292" s="27">
        <f t="shared" si="287"/>
        <v>15.71</v>
      </c>
      <c r="K292" s="27">
        <f t="shared" si="288"/>
        <v>276.43</v>
      </c>
      <c r="L292" s="27">
        <f t="shared" si="289"/>
        <v>655.48</v>
      </c>
      <c r="M292" s="27">
        <f t="shared" si="290"/>
        <v>931.91</v>
      </c>
      <c r="N292" s="28">
        <f t="shared" si="215"/>
        <v>1.9112911981995712E-3</v>
      </c>
      <c r="Q292">
        <f t="shared" si="262"/>
        <v>742.56</v>
      </c>
    </row>
    <row r="293" spans="1:17" ht="26.1" customHeight="1" x14ac:dyDescent="0.2">
      <c r="A293" s="7" t="s">
        <v>462</v>
      </c>
      <c r="B293" s="9" t="s">
        <v>108</v>
      </c>
      <c r="C293" s="7" t="s">
        <v>24</v>
      </c>
      <c r="D293" s="7" t="s">
        <v>109</v>
      </c>
      <c r="E293" s="8" t="s">
        <v>26</v>
      </c>
      <c r="F293" s="9">
        <v>1.7</v>
      </c>
      <c r="G293" s="27">
        <f t="shared" si="225"/>
        <v>8.1992031872509958</v>
      </c>
      <c r="H293" s="10">
        <v>7.64</v>
      </c>
      <c r="I293" s="10">
        <v>2.65</v>
      </c>
      <c r="J293" s="27">
        <f t="shared" si="287"/>
        <v>10.29</v>
      </c>
      <c r="K293" s="27">
        <f t="shared" si="288"/>
        <v>12.98</v>
      </c>
      <c r="L293" s="27">
        <f t="shared" si="289"/>
        <v>4.5</v>
      </c>
      <c r="M293" s="27">
        <f t="shared" si="290"/>
        <v>17.48</v>
      </c>
      <c r="N293" s="28">
        <f t="shared" si="215"/>
        <v>3.5850425625359214E-5</v>
      </c>
      <c r="Q293">
        <f t="shared" si="262"/>
        <v>13.93</v>
      </c>
    </row>
    <row r="294" spans="1:17" ht="65.099999999999994" customHeight="1" x14ac:dyDescent="0.2">
      <c r="A294" s="7" t="s">
        <v>463</v>
      </c>
      <c r="B294" s="9" t="s">
        <v>126</v>
      </c>
      <c r="C294" s="7" t="s">
        <v>24</v>
      </c>
      <c r="D294" s="7" t="s">
        <v>555</v>
      </c>
      <c r="E294" s="8" t="s">
        <v>49</v>
      </c>
      <c r="F294" s="9">
        <v>1</v>
      </c>
      <c r="G294" s="27">
        <f t="shared" si="225"/>
        <v>1155.3545816733067</v>
      </c>
      <c r="H294" s="10">
        <v>16.86</v>
      </c>
      <c r="I294" s="10">
        <v>1433.11</v>
      </c>
      <c r="J294" s="27">
        <f t="shared" si="287"/>
        <v>1449.9699999999998</v>
      </c>
      <c r="K294" s="27">
        <f t="shared" si="288"/>
        <v>16.86</v>
      </c>
      <c r="L294" s="27">
        <f t="shared" si="289"/>
        <v>1433.11</v>
      </c>
      <c r="M294" s="27">
        <f t="shared" si="290"/>
        <v>1449.97</v>
      </c>
      <c r="N294" s="28">
        <f t="shared" si="215"/>
        <v>2.9738010093822713E-3</v>
      </c>
      <c r="Q294">
        <f t="shared" si="262"/>
        <v>1155.3499999999999</v>
      </c>
    </row>
    <row r="295" spans="1:17" ht="24" customHeight="1" x14ac:dyDescent="0.2">
      <c r="A295" s="3" t="s">
        <v>464</v>
      </c>
      <c r="B295" s="3"/>
      <c r="C295" s="3"/>
      <c r="D295" s="3" t="s">
        <v>465</v>
      </c>
      <c r="E295" s="3"/>
      <c r="F295" s="4"/>
      <c r="G295" s="3"/>
      <c r="H295" s="3"/>
      <c r="I295" s="3"/>
      <c r="J295" s="3"/>
      <c r="K295" s="3"/>
      <c r="L295" s="3"/>
      <c r="M295" s="5">
        <f>SUM(M296:M302)</f>
        <v>6870.9699999999993</v>
      </c>
      <c r="N295" s="6">
        <f>M295/M$314</f>
        <v>1.4091945020542012E-2</v>
      </c>
      <c r="Q295">
        <f t="shared" si="262"/>
        <v>0</v>
      </c>
    </row>
    <row r="296" spans="1:17" ht="26.1" customHeight="1" x14ac:dyDescent="0.2">
      <c r="A296" s="7" t="s">
        <v>466</v>
      </c>
      <c r="B296" s="9" t="s">
        <v>361</v>
      </c>
      <c r="C296" s="7" t="s">
        <v>24</v>
      </c>
      <c r="D296" s="7" t="s">
        <v>362</v>
      </c>
      <c r="E296" s="8" t="s">
        <v>26</v>
      </c>
      <c r="F296" s="9">
        <v>27.6</v>
      </c>
      <c r="G296" s="27">
        <f t="shared" si="225"/>
        <v>1.5856573705179284</v>
      </c>
      <c r="H296" s="10">
        <v>1.51</v>
      </c>
      <c r="I296" s="10">
        <v>0.48</v>
      </c>
      <c r="J296" s="27">
        <f t="shared" ref="J296:J299" si="291">I296+H296</f>
        <v>1.99</v>
      </c>
      <c r="K296" s="27">
        <f t="shared" ref="K296:K299" si="292">TRUNC(H296*F296,2)</f>
        <v>41.67</v>
      </c>
      <c r="L296" s="27">
        <f t="shared" ref="L296:L299" si="293">TRUNC(I296*F296,2)</f>
        <v>13.24</v>
      </c>
      <c r="M296" s="27">
        <f t="shared" ref="M296:M299" si="294">TRUNC(L296+K296,2)</f>
        <v>54.91</v>
      </c>
      <c r="N296" s="28">
        <f t="shared" si="215"/>
        <v>1.1261709788835665E-4</v>
      </c>
      <c r="Q296">
        <f t="shared" si="262"/>
        <v>43.76</v>
      </c>
    </row>
    <row r="297" spans="1:17" ht="39" customHeight="1" x14ac:dyDescent="0.2">
      <c r="A297" s="7" t="s">
        <v>467</v>
      </c>
      <c r="B297" s="9" t="s">
        <v>364</v>
      </c>
      <c r="C297" s="7" t="s">
        <v>24</v>
      </c>
      <c r="D297" s="7" t="s">
        <v>365</v>
      </c>
      <c r="E297" s="8" t="s">
        <v>26</v>
      </c>
      <c r="F297" s="9">
        <v>27.6</v>
      </c>
      <c r="G297" s="27">
        <f t="shared" si="225"/>
        <v>92.135458167330682</v>
      </c>
      <c r="H297" s="10">
        <v>14.38</v>
      </c>
      <c r="I297" s="10">
        <v>101.25</v>
      </c>
      <c r="J297" s="27">
        <f t="shared" si="291"/>
        <v>115.63</v>
      </c>
      <c r="K297" s="27">
        <f t="shared" si="292"/>
        <v>396.88</v>
      </c>
      <c r="L297" s="27">
        <f t="shared" si="293"/>
        <v>2794.5</v>
      </c>
      <c r="M297" s="27">
        <f t="shared" si="294"/>
        <v>3191.38</v>
      </c>
      <c r="N297" s="28">
        <f t="shared" si="215"/>
        <v>6.5453278794198452E-3</v>
      </c>
      <c r="Q297">
        <f t="shared" si="262"/>
        <v>2542.9299999999998</v>
      </c>
    </row>
    <row r="298" spans="1:17" ht="24" customHeight="1" x14ac:dyDescent="0.2">
      <c r="A298" s="7" t="s">
        <v>525</v>
      </c>
      <c r="B298" s="9" t="s">
        <v>56</v>
      </c>
      <c r="C298" s="7" t="s">
        <v>47</v>
      </c>
      <c r="D298" s="7" t="s">
        <v>502</v>
      </c>
      <c r="E298" s="8" t="s">
        <v>26</v>
      </c>
      <c r="F298" s="9">
        <v>57.92</v>
      </c>
      <c r="G298" s="27">
        <f t="shared" si="225"/>
        <v>5.1235059760956183</v>
      </c>
      <c r="H298" s="10">
        <v>4.6900000000000004</v>
      </c>
      <c r="I298" s="10">
        <v>1.74</v>
      </c>
      <c r="J298" s="27">
        <f t="shared" si="291"/>
        <v>6.4300000000000006</v>
      </c>
      <c r="K298" s="27">
        <f t="shared" si="292"/>
        <v>271.64</v>
      </c>
      <c r="L298" s="27">
        <f t="shared" si="293"/>
        <v>100.78</v>
      </c>
      <c r="M298" s="27">
        <f t="shared" si="294"/>
        <v>372.42</v>
      </c>
      <c r="N298" s="28">
        <f t="shared" si="215"/>
        <v>7.6381095602953545E-4</v>
      </c>
      <c r="Q298">
        <f t="shared" si="262"/>
        <v>296.75</v>
      </c>
    </row>
    <row r="299" spans="1:17" ht="26.1" customHeight="1" x14ac:dyDescent="0.2">
      <c r="A299" s="7" t="s">
        <v>526</v>
      </c>
      <c r="B299" s="9" t="s">
        <v>71</v>
      </c>
      <c r="C299" s="7" t="s">
        <v>24</v>
      </c>
      <c r="D299" s="7" t="s">
        <v>72</v>
      </c>
      <c r="E299" s="8" t="s">
        <v>26</v>
      </c>
      <c r="F299" s="9">
        <v>57.92</v>
      </c>
      <c r="G299" s="27">
        <f t="shared" si="225"/>
        <v>12.517928286852591</v>
      </c>
      <c r="H299" s="10">
        <v>4.66</v>
      </c>
      <c r="I299" s="10">
        <v>11.05</v>
      </c>
      <c r="J299" s="27">
        <f t="shared" si="291"/>
        <v>15.71</v>
      </c>
      <c r="K299" s="27">
        <f t="shared" si="292"/>
        <v>269.89999999999998</v>
      </c>
      <c r="L299" s="27">
        <f t="shared" si="293"/>
        <v>640.01</v>
      </c>
      <c r="M299" s="27">
        <f t="shared" si="294"/>
        <v>909.91</v>
      </c>
      <c r="N299" s="28">
        <f t="shared" si="215"/>
        <v>1.8661705252157094E-3</v>
      </c>
      <c r="Q299">
        <f t="shared" si="262"/>
        <v>725.03</v>
      </c>
    </row>
    <row r="300" spans="1:17" ht="26.1" customHeight="1" x14ac:dyDescent="0.2">
      <c r="A300" s="7" t="s">
        <v>527</v>
      </c>
      <c r="B300" s="9" t="s">
        <v>108</v>
      </c>
      <c r="C300" s="7" t="s">
        <v>24</v>
      </c>
      <c r="D300" s="7" t="s">
        <v>109</v>
      </c>
      <c r="E300" s="8" t="s">
        <v>26</v>
      </c>
      <c r="F300" s="9">
        <v>1.7</v>
      </c>
      <c r="G300" s="27">
        <f t="shared" si="225"/>
        <v>8.1992031872509958</v>
      </c>
      <c r="H300" s="10">
        <v>7.64</v>
      </c>
      <c r="I300" s="10">
        <v>2.65</v>
      </c>
      <c r="J300" s="27">
        <f t="shared" ref="J300:J302" si="295">I300+H300</f>
        <v>10.29</v>
      </c>
      <c r="K300" s="27">
        <f t="shared" ref="K300:K302" si="296">TRUNC(H300*F300,2)</f>
        <v>12.98</v>
      </c>
      <c r="L300" s="27">
        <f t="shared" ref="L300:L302" si="297">TRUNC(I300*F300,2)</f>
        <v>4.5</v>
      </c>
      <c r="M300" s="27">
        <f t="shared" ref="M300:M302" si="298">TRUNC(L300+K300,2)</f>
        <v>17.48</v>
      </c>
      <c r="N300" s="28">
        <f t="shared" si="215"/>
        <v>3.5850425625359214E-5</v>
      </c>
      <c r="Q300">
        <f t="shared" si="262"/>
        <v>13.93</v>
      </c>
    </row>
    <row r="301" spans="1:17" ht="26.1" customHeight="1" x14ac:dyDescent="0.2">
      <c r="A301" s="7" t="s">
        <v>528</v>
      </c>
      <c r="B301" s="9" t="s">
        <v>381</v>
      </c>
      <c r="C301" s="7" t="s">
        <v>24</v>
      </c>
      <c r="D301" s="7" t="s">
        <v>382</v>
      </c>
      <c r="E301" s="8" t="s">
        <v>49</v>
      </c>
      <c r="F301" s="9">
        <v>2</v>
      </c>
      <c r="G301" s="27">
        <f t="shared" si="225"/>
        <v>348.56573705179284</v>
      </c>
      <c r="H301" s="10">
        <v>57.82</v>
      </c>
      <c r="I301" s="10">
        <v>379.63</v>
      </c>
      <c r="J301" s="27">
        <f t="shared" si="295"/>
        <v>437.45</v>
      </c>
      <c r="K301" s="27">
        <f t="shared" si="296"/>
        <v>115.64</v>
      </c>
      <c r="L301" s="27">
        <f t="shared" si="297"/>
        <v>759.26</v>
      </c>
      <c r="M301" s="27">
        <f t="shared" si="298"/>
        <v>874.9</v>
      </c>
      <c r="N301" s="28">
        <f>M301/M$314</f>
        <v>1.7943671269809367E-3</v>
      </c>
    </row>
    <row r="302" spans="1:17" ht="65.099999999999994" customHeight="1" x14ac:dyDescent="0.2">
      <c r="A302" s="7" t="s">
        <v>529</v>
      </c>
      <c r="B302" s="9" t="s">
        <v>126</v>
      </c>
      <c r="C302" s="7" t="s">
        <v>24</v>
      </c>
      <c r="D302" s="7" t="s">
        <v>555</v>
      </c>
      <c r="E302" s="8" t="s">
        <v>49</v>
      </c>
      <c r="F302" s="9">
        <v>1</v>
      </c>
      <c r="G302" s="27">
        <f t="shared" si="225"/>
        <v>1155.3545816733067</v>
      </c>
      <c r="H302" s="10">
        <v>16.86</v>
      </c>
      <c r="I302" s="10">
        <v>1433.11</v>
      </c>
      <c r="J302" s="27">
        <f t="shared" si="295"/>
        <v>1449.9699999999998</v>
      </c>
      <c r="K302" s="27">
        <f t="shared" si="296"/>
        <v>16.86</v>
      </c>
      <c r="L302" s="27">
        <f t="shared" si="297"/>
        <v>1433.11</v>
      </c>
      <c r="M302" s="27">
        <f t="shared" si="298"/>
        <v>1449.97</v>
      </c>
      <c r="N302" s="28">
        <f t="shared" si="215"/>
        <v>2.9738010093822713E-3</v>
      </c>
      <c r="Q302">
        <f t="shared" si="262"/>
        <v>1155.3499999999999</v>
      </c>
    </row>
    <row r="303" spans="1:17" ht="24" customHeight="1" x14ac:dyDescent="0.2">
      <c r="A303" s="3" t="s">
        <v>468</v>
      </c>
      <c r="B303" s="3"/>
      <c r="C303" s="3"/>
      <c r="D303" s="3" t="s">
        <v>469</v>
      </c>
      <c r="E303" s="3"/>
      <c r="F303" s="4"/>
      <c r="G303" s="3"/>
      <c r="H303" s="3"/>
      <c r="I303" s="3"/>
      <c r="J303" s="3"/>
      <c r="K303" s="3"/>
      <c r="L303" s="3"/>
      <c r="M303" s="5">
        <f>SUM(M304:M310)</f>
        <v>9957.1899999999987</v>
      </c>
      <c r="N303" s="6">
        <f>M303/M$314</f>
        <v>2.0421596083098997E-2</v>
      </c>
      <c r="Q303">
        <f t="shared" si="262"/>
        <v>0</v>
      </c>
    </row>
    <row r="304" spans="1:17" ht="26.1" customHeight="1" x14ac:dyDescent="0.2">
      <c r="A304" s="7" t="s">
        <v>470</v>
      </c>
      <c r="B304" s="9" t="s">
        <v>361</v>
      </c>
      <c r="C304" s="7" t="s">
        <v>24</v>
      </c>
      <c r="D304" s="7" t="s">
        <v>362</v>
      </c>
      <c r="E304" s="8" t="s">
        <v>26</v>
      </c>
      <c r="F304" s="9">
        <v>27.6</v>
      </c>
      <c r="G304" s="27">
        <f t="shared" si="225"/>
        <v>1.5856573705179284</v>
      </c>
      <c r="H304" s="10">
        <v>1.51</v>
      </c>
      <c r="I304" s="10">
        <v>0.48</v>
      </c>
      <c r="J304" s="27">
        <f t="shared" ref="J304:J309" si="299">I304+H304</f>
        <v>1.99</v>
      </c>
      <c r="K304" s="27">
        <f t="shared" ref="K304:K309" si="300">TRUNC(H304*F304,2)</f>
        <v>41.67</v>
      </c>
      <c r="L304" s="27">
        <f t="shared" ref="L304:L309" si="301">TRUNC(I304*F304,2)</f>
        <v>13.24</v>
      </c>
      <c r="M304" s="27">
        <f t="shared" ref="M304:M309" si="302">TRUNC(L304+K304,2)</f>
        <v>54.91</v>
      </c>
      <c r="N304" s="28">
        <f t="shared" si="215"/>
        <v>1.1261709788835665E-4</v>
      </c>
      <c r="Q304">
        <f t="shared" si="262"/>
        <v>43.76</v>
      </c>
    </row>
    <row r="305" spans="1:17" ht="39" customHeight="1" x14ac:dyDescent="0.2">
      <c r="A305" s="7" t="s">
        <v>471</v>
      </c>
      <c r="B305" s="9" t="s">
        <v>364</v>
      </c>
      <c r="C305" s="7" t="s">
        <v>24</v>
      </c>
      <c r="D305" s="7" t="s">
        <v>365</v>
      </c>
      <c r="E305" s="8" t="s">
        <v>26</v>
      </c>
      <c r="F305" s="9">
        <v>27.6</v>
      </c>
      <c r="G305" s="27">
        <f t="shared" si="225"/>
        <v>92.135458167330682</v>
      </c>
      <c r="H305" s="10">
        <v>14.38</v>
      </c>
      <c r="I305" s="10">
        <v>101.25</v>
      </c>
      <c r="J305" s="27">
        <f t="shared" si="299"/>
        <v>115.63</v>
      </c>
      <c r="K305" s="27">
        <f t="shared" si="300"/>
        <v>396.88</v>
      </c>
      <c r="L305" s="27">
        <f t="shared" si="301"/>
        <v>2794.5</v>
      </c>
      <c r="M305" s="27">
        <f t="shared" si="302"/>
        <v>3191.38</v>
      </c>
      <c r="N305" s="28">
        <f t="shared" ref="N305:N313" si="303">M305/M$314</f>
        <v>6.5453278794198452E-3</v>
      </c>
      <c r="Q305">
        <f t="shared" si="262"/>
        <v>2542.9299999999998</v>
      </c>
    </row>
    <row r="306" spans="1:17" ht="26.1" customHeight="1" x14ac:dyDescent="0.2">
      <c r="A306" s="7" t="s">
        <v>472</v>
      </c>
      <c r="B306" s="9" t="s">
        <v>330</v>
      </c>
      <c r="C306" s="7" t="s">
        <v>24</v>
      </c>
      <c r="D306" s="7" t="s">
        <v>331</v>
      </c>
      <c r="E306" s="8" t="s">
        <v>26</v>
      </c>
      <c r="F306" s="9">
        <v>13.5</v>
      </c>
      <c r="G306" s="27">
        <f t="shared" si="225"/>
        <v>7.3545816733067735</v>
      </c>
      <c r="H306" s="10">
        <v>7.01</v>
      </c>
      <c r="I306" s="10">
        <v>2.2200000000000002</v>
      </c>
      <c r="J306" s="27">
        <f t="shared" si="299"/>
        <v>9.23</v>
      </c>
      <c r="K306" s="27">
        <f t="shared" si="300"/>
        <v>94.63</v>
      </c>
      <c r="L306" s="27">
        <f t="shared" si="301"/>
        <v>29.97</v>
      </c>
      <c r="M306" s="27">
        <f t="shared" si="302"/>
        <v>124.6</v>
      </c>
      <c r="N306" s="28">
        <f t="shared" si="303"/>
        <v>2.5554708426314405E-4</v>
      </c>
      <c r="Q306">
        <f t="shared" si="262"/>
        <v>99.28</v>
      </c>
    </row>
    <row r="307" spans="1:17" ht="65.099999999999994" customHeight="1" x14ac:dyDescent="0.2">
      <c r="A307" s="7" t="s">
        <v>473</v>
      </c>
      <c r="B307" s="9" t="s">
        <v>474</v>
      </c>
      <c r="C307" s="7" t="s">
        <v>24</v>
      </c>
      <c r="D307" s="7" t="s">
        <v>475</v>
      </c>
      <c r="E307" s="8" t="s">
        <v>26</v>
      </c>
      <c r="F307" s="9">
        <v>13.5</v>
      </c>
      <c r="G307" s="27">
        <f t="shared" si="225"/>
        <v>224.14342629482076</v>
      </c>
      <c r="H307" s="10">
        <v>28.29</v>
      </c>
      <c r="I307" s="10">
        <v>253.01</v>
      </c>
      <c r="J307" s="27">
        <f t="shared" si="299"/>
        <v>281.3</v>
      </c>
      <c r="K307" s="27">
        <f t="shared" si="300"/>
        <v>381.91</v>
      </c>
      <c r="L307" s="27">
        <f t="shared" si="301"/>
        <v>3415.63</v>
      </c>
      <c r="M307" s="27">
        <f t="shared" si="302"/>
        <v>3797.54</v>
      </c>
      <c r="N307" s="28">
        <f t="shared" si="303"/>
        <v>7.7885254765060995E-3</v>
      </c>
      <c r="Q307">
        <f t="shared" si="262"/>
        <v>3025.93</v>
      </c>
    </row>
    <row r="308" spans="1:17" ht="65.099999999999994" customHeight="1" x14ac:dyDescent="0.2">
      <c r="A308" s="7" t="s">
        <v>476</v>
      </c>
      <c r="B308" s="9" t="s">
        <v>126</v>
      </c>
      <c r="C308" s="7" t="s">
        <v>24</v>
      </c>
      <c r="D308" s="7" t="s">
        <v>555</v>
      </c>
      <c r="E308" s="8" t="s">
        <v>49</v>
      </c>
      <c r="F308" s="9">
        <v>1</v>
      </c>
      <c r="G308" s="27">
        <f t="shared" si="225"/>
        <v>1155.3545816733067</v>
      </c>
      <c r="H308" s="10">
        <v>16.86</v>
      </c>
      <c r="I308" s="10">
        <v>1433.11</v>
      </c>
      <c r="J308" s="27">
        <f t="shared" si="299"/>
        <v>1449.9699999999998</v>
      </c>
      <c r="K308" s="27">
        <f t="shared" si="300"/>
        <v>16.86</v>
      </c>
      <c r="L308" s="27">
        <f t="shared" si="301"/>
        <v>1433.11</v>
      </c>
      <c r="M308" s="27">
        <f t="shared" si="302"/>
        <v>1449.97</v>
      </c>
      <c r="N308" s="28">
        <f t="shared" si="303"/>
        <v>2.9738010093822713E-3</v>
      </c>
      <c r="Q308">
        <f t="shared" si="262"/>
        <v>1155.3499999999999</v>
      </c>
    </row>
    <row r="309" spans="1:17" ht="24" customHeight="1" x14ac:dyDescent="0.2">
      <c r="A309" s="7" t="s">
        <v>477</v>
      </c>
      <c r="B309" s="9" t="s">
        <v>56</v>
      </c>
      <c r="C309" s="7" t="s">
        <v>47</v>
      </c>
      <c r="D309" s="7" t="s">
        <v>502</v>
      </c>
      <c r="E309" s="8" t="s">
        <v>26</v>
      </c>
      <c r="F309" s="9">
        <v>41.95</v>
      </c>
      <c r="G309" s="27">
        <f t="shared" si="225"/>
        <v>5.1235059760956183</v>
      </c>
      <c r="H309" s="10">
        <v>4.6900000000000004</v>
      </c>
      <c r="I309" s="10">
        <v>1.74</v>
      </c>
      <c r="J309" s="27">
        <f t="shared" si="299"/>
        <v>6.4300000000000006</v>
      </c>
      <c r="K309" s="27">
        <f t="shared" si="300"/>
        <v>196.74</v>
      </c>
      <c r="L309" s="27">
        <f t="shared" si="301"/>
        <v>72.989999999999995</v>
      </c>
      <c r="M309" s="27">
        <f t="shared" si="302"/>
        <v>269.73</v>
      </c>
      <c r="N309" s="28">
        <f t="shared" si="303"/>
        <v>5.5319996017895543E-4</v>
      </c>
      <c r="Q309">
        <f t="shared" si="262"/>
        <v>214.93</v>
      </c>
    </row>
    <row r="310" spans="1:17" ht="26.1" customHeight="1" x14ac:dyDescent="0.2">
      <c r="A310" s="7" t="s">
        <v>478</v>
      </c>
      <c r="B310" s="9" t="s">
        <v>71</v>
      </c>
      <c r="C310" s="7" t="s">
        <v>24</v>
      </c>
      <c r="D310" s="7" t="s">
        <v>72</v>
      </c>
      <c r="E310" s="8" t="s">
        <v>26</v>
      </c>
      <c r="F310" s="9">
        <v>68.05</v>
      </c>
      <c r="G310" s="27">
        <f t="shared" si="225"/>
        <v>12.517928286852591</v>
      </c>
      <c r="H310" s="10">
        <v>4.66</v>
      </c>
      <c r="I310" s="10">
        <v>11.05</v>
      </c>
      <c r="J310" s="27">
        <f t="shared" ref="J310" si="304">I310+H310</f>
        <v>15.71</v>
      </c>
      <c r="K310" s="27">
        <f t="shared" ref="K310" si="305">TRUNC(H310*F310,2)</f>
        <v>317.11</v>
      </c>
      <c r="L310" s="27">
        <f t="shared" ref="L310" si="306">TRUNC(I310*F310,2)</f>
        <v>751.95</v>
      </c>
      <c r="M310" s="27">
        <f t="shared" ref="M310" si="307">TRUNC(L310+K310,2)</f>
        <v>1069.06</v>
      </c>
      <c r="N310" s="28">
        <f t="shared" si="303"/>
        <v>2.1925775754603272E-3</v>
      </c>
      <c r="Q310">
        <f t="shared" si="262"/>
        <v>851.84</v>
      </c>
    </row>
    <row r="311" spans="1:17" ht="24" customHeight="1" x14ac:dyDescent="0.2">
      <c r="A311" s="3" t="s">
        <v>479</v>
      </c>
      <c r="B311" s="3"/>
      <c r="C311" s="3"/>
      <c r="D311" s="3" t="s">
        <v>480</v>
      </c>
      <c r="E311" s="3"/>
      <c r="F311" s="4"/>
      <c r="G311" s="3"/>
      <c r="H311" s="3"/>
      <c r="I311" s="3"/>
      <c r="J311" s="3"/>
      <c r="K311" s="3"/>
      <c r="L311" s="3"/>
      <c r="M311" s="5">
        <f>SUM(M312:M313)</f>
        <v>7274.1</v>
      </c>
      <c r="N311" s="6">
        <f>M311/M$314</f>
        <v>1.4918740334177658E-2</v>
      </c>
      <c r="Q311">
        <f t="shared" si="262"/>
        <v>0</v>
      </c>
    </row>
    <row r="312" spans="1:17" ht="26.1" customHeight="1" x14ac:dyDescent="0.2">
      <c r="A312" s="7" t="s">
        <v>481</v>
      </c>
      <c r="B312" s="9" t="s">
        <v>482</v>
      </c>
      <c r="C312" s="7" t="s">
        <v>24</v>
      </c>
      <c r="D312" s="7" t="s">
        <v>483</v>
      </c>
      <c r="E312" s="8" t="s">
        <v>26</v>
      </c>
      <c r="F312" s="9">
        <v>1685</v>
      </c>
      <c r="G312" s="27">
        <f t="shared" si="225"/>
        <v>1.7689243027888448</v>
      </c>
      <c r="H312" s="10">
        <v>1.59</v>
      </c>
      <c r="I312" s="10">
        <v>0.63</v>
      </c>
      <c r="J312" s="27">
        <f t="shared" ref="J312:J313" si="308">I312+H312</f>
        <v>2.2200000000000002</v>
      </c>
      <c r="K312" s="27">
        <f t="shared" ref="K312:K313" si="309">TRUNC(H312*F312,2)</f>
        <v>2679.15</v>
      </c>
      <c r="L312" s="27">
        <f t="shared" ref="L312:L313" si="310">TRUNC(I312*F312,2)</f>
        <v>1061.55</v>
      </c>
      <c r="M312" s="27">
        <f t="shared" ref="M312:M313" si="311">TRUNC(L312+K312,2)</f>
        <v>3740.7</v>
      </c>
      <c r="N312" s="28">
        <f t="shared" si="303"/>
        <v>7.6719500650332499E-3</v>
      </c>
      <c r="Q312">
        <f t="shared" si="262"/>
        <v>2980.63</v>
      </c>
    </row>
    <row r="313" spans="1:17" ht="26.1" customHeight="1" x14ac:dyDescent="0.2">
      <c r="A313" s="7" t="s">
        <v>484</v>
      </c>
      <c r="B313" s="9" t="s">
        <v>485</v>
      </c>
      <c r="C313" s="7" t="s">
        <v>47</v>
      </c>
      <c r="D313" s="7" t="s">
        <v>486</v>
      </c>
      <c r="E313" s="8" t="s">
        <v>181</v>
      </c>
      <c r="F313" s="9">
        <v>60</v>
      </c>
      <c r="G313" s="27">
        <f t="shared" ref="G313" si="312">(J313/(1+H$2))</f>
        <v>46.924302788844628</v>
      </c>
      <c r="H313" s="10">
        <v>14.54</v>
      </c>
      <c r="I313" s="10">
        <v>44.35</v>
      </c>
      <c r="J313" s="27">
        <f t="shared" si="308"/>
        <v>58.89</v>
      </c>
      <c r="K313" s="27">
        <f t="shared" si="309"/>
        <v>872.4</v>
      </c>
      <c r="L313" s="27">
        <f t="shared" si="310"/>
        <v>2661</v>
      </c>
      <c r="M313" s="27">
        <f t="shared" si="311"/>
        <v>3533.4</v>
      </c>
      <c r="N313" s="28">
        <f t="shared" si="303"/>
        <v>7.2467902691444076E-3</v>
      </c>
      <c r="Q313">
        <f>TRUNC(F313*G313,2)</f>
        <v>2815.45</v>
      </c>
    </row>
    <row r="314" spans="1:17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 t="s">
        <v>487</v>
      </c>
      <c r="K314" s="29">
        <f>SUM(K7:K313)</f>
        <v>111222.02000000005</v>
      </c>
      <c r="L314" s="29">
        <f>SUM(L7:L313)</f>
        <v>376359.35999999969</v>
      </c>
      <c r="M314" s="29">
        <f>L314+K314</f>
        <v>487581.37999999977</v>
      </c>
      <c r="N314" s="12"/>
      <c r="Q314">
        <f>SUM(Q7:Q313)</f>
        <v>379500.63999999972</v>
      </c>
    </row>
    <row r="315" spans="1:17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</row>
    <row r="316" spans="1:17" x14ac:dyDescent="0.2">
      <c r="A316" s="23"/>
      <c r="B316" s="23"/>
      <c r="C316" s="23"/>
      <c r="D316" s="14"/>
      <c r="E316" s="12"/>
      <c r="F316" s="12"/>
      <c r="G316" s="12"/>
      <c r="H316" s="12"/>
      <c r="I316" s="12"/>
      <c r="J316" s="17" t="s">
        <v>488</v>
      </c>
      <c r="K316" s="23"/>
      <c r="L316" s="24">
        <f>Q314</f>
        <v>379500.63999999972</v>
      </c>
      <c r="M316" s="23"/>
      <c r="N316" s="23"/>
    </row>
    <row r="317" spans="1:17" x14ac:dyDescent="0.2">
      <c r="A317" s="23"/>
      <c r="B317" s="23"/>
      <c r="C317" s="23"/>
      <c r="D317" s="14"/>
      <c r="E317" s="12"/>
      <c r="F317" s="12"/>
      <c r="G317" s="12"/>
      <c r="H317" s="12"/>
      <c r="I317" s="12"/>
      <c r="J317" s="17" t="s">
        <v>489</v>
      </c>
      <c r="K317" s="23"/>
      <c r="L317" s="24">
        <f>L318-L316</f>
        <v>108080.74000000005</v>
      </c>
      <c r="M317" s="23"/>
      <c r="N317" s="23"/>
    </row>
    <row r="318" spans="1:17" x14ac:dyDescent="0.2">
      <c r="A318" s="23"/>
      <c r="B318" s="23"/>
      <c r="C318" s="23"/>
      <c r="D318" s="14"/>
      <c r="E318" s="12"/>
      <c r="F318" s="12"/>
      <c r="G318" s="12"/>
      <c r="H318" s="12"/>
      <c r="I318" s="12"/>
      <c r="J318" s="17" t="s">
        <v>490</v>
      </c>
      <c r="K318" s="23"/>
      <c r="L318" s="24">
        <f>M314</f>
        <v>487581.37999999977</v>
      </c>
      <c r="M318" s="23"/>
      <c r="N318" s="23"/>
      <c r="Q318">
        <f>K314/M314</f>
        <v>0.22810965422838769</v>
      </c>
    </row>
    <row r="319" spans="1:17" x14ac:dyDescent="0.2">
      <c r="A319" s="12"/>
      <c r="B319" s="12"/>
      <c r="C319" s="12"/>
      <c r="D319" s="14"/>
      <c r="E319" s="12"/>
      <c r="F319" s="12"/>
      <c r="G319" s="12"/>
      <c r="H319" s="12"/>
      <c r="I319" s="12"/>
      <c r="J319" s="11"/>
      <c r="K319" s="12"/>
      <c r="L319" s="13"/>
      <c r="M319" s="12"/>
      <c r="N319" s="12"/>
    </row>
    <row r="320" spans="1:17" ht="69.95" customHeight="1" x14ac:dyDescent="0.2">
      <c r="A320" s="25" t="s">
        <v>491</v>
      </c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</row>
  </sheetData>
  <mergeCells count="27">
    <mergeCell ref="A318:C318"/>
    <mergeCell ref="J318:K318"/>
    <mergeCell ref="L318:N318"/>
    <mergeCell ref="A320:N320"/>
    <mergeCell ref="A316:C316"/>
    <mergeCell ref="J316:K316"/>
    <mergeCell ref="L316:N316"/>
    <mergeCell ref="A317:C317"/>
    <mergeCell ref="J317:K317"/>
    <mergeCell ref="L317:N317"/>
    <mergeCell ref="A3:N3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N5"/>
    <mergeCell ref="E1:G1"/>
    <mergeCell ref="H1:J1"/>
    <mergeCell ref="K1:N1"/>
    <mergeCell ref="E2:G2"/>
    <mergeCell ref="H2:J2"/>
    <mergeCell ref="K2:N2"/>
  </mergeCells>
  <phoneticPr fontId="21" type="noConversion"/>
  <printOptions horizontalCentered="1"/>
  <pageMargins left="0.51181102362204722" right="0.51181102362204722" top="0.78740157480314965" bottom="0.78740157480314965" header="0.51181102362204722" footer="0.51181102362204722"/>
  <pageSetup paperSize="9" scale="67" fitToHeight="0" orientation="landscape" r:id="rId1"/>
  <headerFooter>
    <oddHeader xml:space="preserve">&amp;L </oddHeader>
    <oddFooter>&amp;L &amp;CR. Benjamin Constant  - Centro - Ijuí / RS
(55) 99935-9545 / matias@smed.ijui.rs.gov.br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842-DDF2-4EAF-97AC-1CA4EC11E281}">
  <sheetPr>
    <pageSetUpPr fitToPage="1"/>
  </sheetPr>
  <dimension ref="A1:O17"/>
  <sheetViews>
    <sheetView tabSelected="1" workbookViewId="0">
      <selection activeCell="A13" sqref="A13:B13"/>
    </sheetView>
  </sheetViews>
  <sheetFormatPr defaultRowHeight="14.25" x14ac:dyDescent="0.2"/>
  <cols>
    <col min="1" max="1" width="20" bestFit="1" customWidth="1"/>
    <col min="2" max="2" width="60" bestFit="1" customWidth="1"/>
    <col min="3" max="3" width="20" bestFit="1" customWidth="1"/>
    <col min="4" max="30" width="12" bestFit="1" customWidth="1"/>
  </cols>
  <sheetData>
    <row r="1" spans="1:15" ht="15" x14ac:dyDescent="0.2">
      <c r="A1" s="34"/>
      <c r="B1" s="34" t="s">
        <v>0</v>
      </c>
      <c r="C1" s="34" t="s">
        <v>1</v>
      </c>
      <c r="D1" s="35" t="s">
        <v>2</v>
      </c>
      <c r="E1" s="35"/>
      <c r="F1" s="35" t="s">
        <v>3</v>
      </c>
      <c r="G1" s="35"/>
    </row>
    <row r="2" spans="1:15" ht="63.75" x14ac:dyDescent="0.2">
      <c r="A2" s="36"/>
      <c r="B2" s="36" t="s">
        <v>4</v>
      </c>
      <c r="C2" s="36" t="s">
        <v>5</v>
      </c>
      <c r="D2" s="37" t="s">
        <v>6</v>
      </c>
      <c r="E2" s="37"/>
      <c r="F2" s="37" t="s">
        <v>548</v>
      </c>
      <c r="G2" s="37"/>
    </row>
    <row r="3" spans="1:15" ht="15" x14ac:dyDescent="0.25">
      <c r="A3" s="38" t="s">
        <v>530</v>
      </c>
      <c r="B3" s="19"/>
      <c r="C3" s="19"/>
      <c r="D3" s="19"/>
      <c r="E3" s="19"/>
      <c r="F3" s="19"/>
      <c r="G3" s="19"/>
    </row>
    <row r="4" spans="1:15" ht="15" x14ac:dyDescent="0.2">
      <c r="A4" s="39" t="s">
        <v>8</v>
      </c>
      <c r="B4" s="39" t="s">
        <v>11</v>
      </c>
      <c r="C4" s="40" t="s">
        <v>531</v>
      </c>
      <c r="D4" s="40" t="s">
        <v>532</v>
      </c>
      <c r="E4" s="40" t="s">
        <v>533</v>
      </c>
      <c r="F4" s="40" t="s">
        <v>534</v>
      </c>
      <c r="G4" s="40" t="s">
        <v>535</v>
      </c>
      <c r="H4" s="40" t="s">
        <v>536</v>
      </c>
    </row>
    <row r="5" spans="1:15" ht="26.25" thickBot="1" x14ac:dyDescent="0.25">
      <c r="A5" s="41" t="s">
        <v>20</v>
      </c>
      <c r="B5" s="41" t="s">
        <v>21</v>
      </c>
      <c r="C5" s="42" t="s">
        <v>537</v>
      </c>
      <c r="D5" s="43" t="s">
        <v>551</v>
      </c>
      <c r="E5" s="42" t="s">
        <v>538</v>
      </c>
      <c r="F5" s="42" t="s">
        <v>538</v>
      </c>
      <c r="G5" s="42" t="s">
        <v>538</v>
      </c>
      <c r="H5" s="42" t="s">
        <v>538</v>
      </c>
      <c r="K5" s="47">
        <f>'Orçamento Sintético'!M6</f>
        <v>106516.5</v>
      </c>
    </row>
    <row r="6" spans="1:15" ht="27" thickTop="1" thickBot="1" x14ac:dyDescent="0.25">
      <c r="A6" s="41" t="s">
        <v>53</v>
      </c>
      <c r="B6" s="41" t="s">
        <v>54</v>
      </c>
      <c r="C6" s="42" t="s">
        <v>539</v>
      </c>
      <c r="D6" s="42" t="s">
        <v>538</v>
      </c>
      <c r="E6" s="42" t="s">
        <v>538</v>
      </c>
      <c r="F6" s="42" t="s">
        <v>538</v>
      </c>
      <c r="G6" s="43" t="s">
        <v>539</v>
      </c>
      <c r="H6" s="42" t="s">
        <v>538</v>
      </c>
      <c r="K6" s="47">
        <f>'Orçamento Sintético'!M19</f>
        <v>27308.530000000002</v>
      </c>
    </row>
    <row r="7" spans="1:15" ht="27" thickTop="1" thickBot="1" x14ac:dyDescent="0.25">
      <c r="A7" s="41" t="s">
        <v>66</v>
      </c>
      <c r="B7" s="41" t="s">
        <v>67</v>
      </c>
      <c r="C7" s="42" t="s">
        <v>540</v>
      </c>
      <c r="D7" s="42" t="s">
        <v>538</v>
      </c>
      <c r="E7" s="42" t="s">
        <v>538</v>
      </c>
      <c r="F7" s="42" t="s">
        <v>538</v>
      </c>
      <c r="G7" s="42" t="s">
        <v>538</v>
      </c>
      <c r="H7" s="43" t="s">
        <v>540</v>
      </c>
      <c r="K7" s="47">
        <f>'Orçamento Sintético'!M24</f>
        <v>21504</v>
      </c>
    </row>
    <row r="8" spans="1:15" ht="27" thickTop="1" thickBot="1" x14ac:dyDescent="0.25">
      <c r="A8" s="41" t="s">
        <v>73</v>
      </c>
      <c r="B8" s="41" t="s">
        <v>74</v>
      </c>
      <c r="C8" s="42" t="s">
        <v>541</v>
      </c>
      <c r="D8" s="42" t="s">
        <v>538</v>
      </c>
      <c r="E8" s="42" t="s">
        <v>538</v>
      </c>
      <c r="F8" s="42" t="s">
        <v>538</v>
      </c>
      <c r="G8" s="42" t="s">
        <v>538</v>
      </c>
      <c r="H8" s="43" t="s">
        <v>541</v>
      </c>
      <c r="K8" s="47">
        <f>'Orçamento Sintético'!M28</f>
        <v>13739.14</v>
      </c>
    </row>
    <row r="9" spans="1:15" ht="27" thickTop="1" thickBot="1" x14ac:dyDescent="0.25">
      <c r="A9" s="41" t="s">
        <v>98</v>
      </c>
      <c r="B9" s="41" t="s">
        <v>99</v>
      </c>
      <c r="C9" s="42" t="s">
        <v>542</v>
      </c>
      <c r="D9" s="42" t="s">
        <v>538</v>
      </c>
      <c r="E9" s="43" t="s">
        <v>552</v>
      </c>
      <c r="F9" s="43" t="s">
        <v>552</v>
      </c>
      <c r="G9" s="43" t="s">
        <v>553</v>
      </c>
      <c r="H9" s="43" t="s">
        <v>554</v>
      </c>
      <c r="K9" s="47">
        <f>'Orçamento Sintético'!M40</f>
        <v>311239.11</v>
      </c>
      <c r="L9">
        <f>K9*0.3</f>
        <v>93371.732999999993</v>
      </c>
      <c r="M9">
        <f>L9</f>
        <v>93371.732999999993</v>
      </c>
      <c r="N9">
        <f>K9*0.25</f>
        <v>77809.777499999997</v>
      </c>
      <c r="O9">
        <f>K9*0.15</f>
        <v>46685.866499999996</v>
      </c>
    </row>
    <row r="10" spans="1:15" ht="27" thickTop="1" thickBot="1" x14ac:dyDescent="0.25">
      <c r="A10" s="41" t="s">
        <v>479</v>
      </c>
      <c r="B10" s="41" t="s">
        <v>480</v>
      </c>
      <c r="C10" s="42" t="s">
        <v>543</v>
      </c>
      <c r="D10" s="42" t="s">
        <v>538</v>
      </c>
      <c r="E10" s="42" t="s">
        <v>538</v>
      </c>
      <c r="F10" s="42" t="s">
        <v>538</v>
      </c>
      <c r="G10" s="42" t="s">
        <v>538</v>
      </c>
      <c r="H10" s="43" t="s">
        <v>543</v>
      </c>
      <c r="K10" s="47">
        <f>'Orçamento Sintético'!M311</f>
        <v>7274.1</v>
      </c>
    </row>
    <row r="11" spans="1:15" ht="15" thickTop="1" x14ac:dyDescent="0.2">
      <c r="A11" s="37" t="s">
        <v>544</v>
      </c>
      <c r="B11" s="37"/>
      <c r="C11" s="36"/>
      <c r="D11" s="52">
        <f>D12/$K$11</f>
        <v>0.21845891654025018</v>
      </c>
      <c r="E11" s="52">
        <f>E12/$K$11</f>
        <v>0.19149979230133851</v>
      </c>
      <c r="F11" s="52">
        <f>F12/$K$11</f>
        <v>0.19149979230133851</v>
      </c>
      <c r="G11" s="52">
        <f>G12/$K$11</f>
        <v>0.21559130806020527</v>
      </c>
      <c r="H11" s="52">
        <f>H12/$K$11</f>
        <v>0.18295019079686761</v>
      </c>
      <c r="J11" s="53">
        <f>D11+E11+F11+G11+H11</f>
        <v>1</v>
      </c>
      <c r="K11" s="47">
        <f>SUM(K5:K10)</f>
        <v>487581.37999999995</v>
      </c>
    </row>
    <row r="12" spans="1:15" x14ac:dyDescent="0.2">
      <c r="A12" s="37" t="s">
        <v>545</v>
      </c>
      <c r="B12" s="37"/>
      <c r="C12" s="36"/>
      <c r="D12" s="51">
        <f>K5</f>
        <v>106516.5</v>
      </c>
      <c r="E12" s="51">
        <f>L9</f>
        <v>93371.732999999993</v>
      </c>
      <c r="F12" s="51">
        <f>M9</f>
        <v>93371.732999999993</v>
      </c>
      <c r="G12" s="51">
        <f>N9+K6</f>
        <v>105118.3075</v>
      </c>
      <c r="H12" s="51">
        <f>K7+K8+K10+O9</f>
        <v>89203.106499999994</v>
      </c>
      <c r="K12" s="47">
        <f>D12+E12+F12+G12+H12</f>
        <v>487581.38</v>
      </c>
    </row>
    <row r="13" spans="1:15" x14ac:dyDescent="0.2">
      <c r="A13" s="37" t="s">
        <v>546</v>
      </c>
      <c r="B13" s="37"/>
      <c r="C13" s="36"/>
      <c r="D13" s="52">
        <f>D11</f>
        <v>0.21845891654025018</v>
      </c>
      <c r="E13" s="52">
        <f>E11+D13</f>
        <v>0.40995870884158869</v>
      </c>
      <c r="F13" s="52">
        <f>F11+E13</f>
        <v>0.6014585011429272</v>
      </c>
      <c r="G13" s="52">
        <f>G11+F13</f>
        <v>0.81704980920313242</v>
      </c>
      <c r="H13" s="52">
        <f>H11+G13</f>
        <v>1</v>
      </c>
    </row>
    <row r="14" spans="1:15" x14ac:dyDescent="0.2">
      <c r="A14" s="37" t="s">
        <v>547</v>
      </c>
      <c r="B14" s="37"/>
      <c r="C14" s="36"/>
      <c r="D14" s="51">
        <f>D12</f>
        <v>106516.5</v>
      </c>
      <c r="E14" s="51">
        <f>E12+D12</f>
        <v>199888.23300000001</v>
      </c>
      <c r="F14" s="51">
        <f>F12+E12+D12</f>
        <v>293259.96600000001</v>
      </c>
      <c r="G14" s="51">
        <f>G12+F12+E12+D12</f>
        <v>398378.27350000001</v>
      </c>
      <c r="H14" s="51">
        <f>H12+G12+F12+E12+D12</f>
        <v>487581.38</v>
      </c>
      <c r="K14" s="47">
        <f>K11-'Orçamento Sintético'!L318</f>
        <v>0</v>
      </c>
    </row>
    <row r="15" spans="1:15" x14ac:dyDescent="0.2">
      <c r="A15" s="44"/>
      <c r="B15" s="44"/>
      <c r="C15" s="44"/>
      <c r="D15" s="44"/>
      <c r="E15" s="44"/>
      <c r="F15" s="44"/>
      <c r="G15" s="44"/>
    </row>
    <row r="16" spans="1:15" ht="60" customHeight="1" x14ac:dyDescent="0.2">
      <c r="A16" s="45"/>
      <c r="B16" s="45"/>
      <c r="C16" s="45"/>
      <c r="D16" s="45"/>
      <c r="E16" s="45"/>
      <c r="F16" s="45"/>
      <c r="G16" s="45"/>
    </row>
    <row r="17" spans="1:7" ht="69.95" customHeight="1" x14ac:dyDescent="0.2">
      <c r="A17" s="46" t="s">
        <v>491</v>
      </c>
      <c r="B17" s="19"/>
      <c r="C17" s="19"/>
      <c r="D17" s="19"/>
      <c r="E17" s="19"/>
      <c r="F17" s="19"/>
      <c r="G17" s="19"/>
    </row>
  </sheetData>
  <mergeCells count="10">
    <mergeCell ref="A12:B12"/>
    <mergeCell ref="A13:B13"/>
    <mergeCell ref="A14:B14"/>
    <mergeCell ref="A17:G17"/>
    <mergeCell ref="D1:E1"/>
    <mergeCell ref="F1:G1"/>
    <mergeCell ref="D2:E2"/>
    <mergeCell ref="F2:G2"/>
    <mergeCell ref="A3:G3"/>
    <mergeCell ref="A11:B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 Sintético</vt:lpstr>
      <vt:lpstr>Planilha1</vt:lpstr>
      <vt:lpstr>'Orçamento Sintético'!Area_de_impressao</vt:lpstr>
      <vt:lpstr>Planilha1!Area_de_impressao</vt:lpstr>
      <vt:lpstr>'Orçamento Sintético'!Titulos_de_impressao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Matias Feil</cp:lastModifiedBy>
  <cp:revision>0</cp:revision>
  <cp:lastPrinted>2023-10-18T18:36:17Z</cp:lastPrinted>
  <dcterms:created xsi:type="dcterms:W3CDTF">2023-10-17T18:20:46Z</dcterms:created>
  <dcterms:modified xsi:type="dcterms:W3CDTF">2023-10-18T20:07:47Z</dcterms:modified>
</cp:coreProperties>
</file>