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296078827928d828/Jussiano/2 - PMI_SEPLAN/4 - Calc Custos - Licitação/22 - SMCT/2 - Manutenção Parque Pedreira 08 2025/"/>
    </mc:Choice>
  </mc:AlternateContent>
  <xr:revisionPtr revIDLastSave="2822" documentId="8_{2033DDC7-9D04-4E2D-88FE-51536FF151CB}" xr6:coauthVersionLast="47" xr6:coauthVersionMax="47" xr10:uidLastSave="{4560FB70-6905-40BC-B4D9-EEF8BC8558D0}"/>
  <bookViews>
    <workbookView xWindow="28680" yWindow="-120" windowWidth="29040" windowHeight="15720" xr2:uid="{00000000-000D-0000-FFFF-FFFF00000000}"/>
  </bookViews>
  <sheets>
    <sheet name="SMS" sheetId="9" r:id="rId1"/>
  </sheets>
  <definedNames>
    <definedName name="_xlnm.Print_Area" localSheetId="0">SMS!$B$1:$G$62</definedName>
    <definedName name="Excel_BuiltIn_Print_Area_1_1">#REF!</definedName>
    <definedName name="_xlnm.Print_Titles" localSheetId="0">SMS!$1:$4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9" l="1"/>
  <c r="F54" i="9"/>
  <c r="G55" i="9"/>
  <c r="G54" i="9"/>
  <c r="G43" i="9"/>
  <c r="G53" i="9" s="1"/>
  <c r="F43" i="9"/>
  <c r="F53" i="9" s="1"/>
  <c r="F12" i="9" l="1"/>
  <c r="F25" i="9"/>
  <c r="F24" i="9"/>
  <c r="F29" i="9"/>
  <c r="F32" i="9"/>
  <c r="F13" i="9" l="1"/>
  <c r="F18" i="9" s="1"/>
  <c r="F55" i="9" l="1"/>
  <c r="F26" i="9"/>
  <c r="F20" i="9" l="1"/>
  <c r="F34" i="9" s="1"/>
  <c r="F52" i="9" s="1"/>
  <c r="F21" i="9" l="1"/>
  <c r="F56" i="9"/>
  <c r="F57" i="9" s="1"/>
  <c r="C55" i="9" l="1"/>
  <c r="A12" i="9"/>
  <c r="B11" i="9"/>
  <c r="A13" i="9" l="1"/>
  <c r="B12" i="9"/>
  <c r="G26" i="9" l="1"/>
  <c r="G20" i="9" l="1"/>
  <c r="B13" i="9"/>
  <c r="A14" i="9"/>
  <c r="G21" i="9" l="1"/>
  <c r="G34" i="9"/>
  <c r="G52" i="9" s="1"/>
  <c r="G56" i="9" s="1"/>
  <c r="A56" i="9"/>
  <c r="A15" i="9"/>
  <c r="B14" i="9"/>
  <c r="A16" i="9" l="1"/>
  <c r="B15" i="9"/>
  <c r="A17" i="9" l="1"/>
  <c r="B16" i="9"/>
  <c r="A18" i="9" l="1"/>
  <c r="B17" i="9"/>
  <c r="D18" i="9" s="1"/>
  <c r="B18" i="9" l="1"/>
  <c r="G57" i="9"/>
  <c r="A20" i="9"/>
  <c r="A19" i="9"/>
  <c r="B19" i="9" l="1"/>
  <c r="D20" i="9" s="1"/>
  <c r="B20" i="9"/>
  <c r="A21" i="9"/>
  <c r="B53" i="9" l="1"/>
  <c r="B55" i="9"/>
  <c r="B54" i="9"/>
  <c r="B46" i="9"/>
  <c r="D54" i="9" s="1"/>
  <c r="B43" i="9"/>
  <c r="D53" i="9" s="1"/>
  <c r="B42" i="9"/>
  <c r="B38" i="9"/>
  <c r="B41" i="9"/>
  <c r="B40" i="9"/>
  <c r="B39" i="9"/>
  <c r="D21" i="9"/>
  <c r="B37" i="9"/>
  <c r="B21" i="9"/>
  <c r="B34" i="9"/>
  <c r="B26" i="9"/>
  <c r="B25" i="9"/>
  <c r="B32" i="9"/>
  <c r="B29" i="9"/>
  <c r="B24" i="9"/>
  <c r="D43" i="9" l="1"/>
  <c r="B57" i="9"/>
  <c r="B49" i="9"/>
  <c r="D55" i="9" s="1"/>
  <c r="D34" i="9"/>
  <c r="B52" i="9"/>
  <c r="B56" i="9"/>
  <c r="D57" i="9" s="1"/>
  <c r="D26" i="9"/>
  <c r="D52" i="9"/>
  <c r="D56" i="9" l="1"/>
</calcChain>
</file>

<file path=xl/sharedStrings.xml><?xml version="1.0" encoding="utf-8"?>
<sst xmlns="http://schemas.openxmlformats.org/spreadsheetml/2006/main" count="97" uniqueCount="63">
  <si>
    <t>MUNICÍPIO DE IJUÍ - PODER EXECUTIVO</t>
  </si>
  <si>
    <t>Encargos Sociais</t>
  </si>
  <si>
    <t>BDI</t>
  </si>
  <si>
    <t>B1.</t>
  </si>
  <si>
    <t>Reduzida Noturna</t>
  </si>
  <si>
    <t>Adicional Noturno</t>
  </si>
  <si>
    <t>Intrajornada</t>
  </si>
  <si>
    <t>Adicional Troca de Uniforme</t>
  </si>
  <si>
    <t>Total Mensal da Remuneração</t>
  </si>
  <si>
    <t>Total Remuneração (sem Adicional Troca de Uniforme e adicional de risco)</t>
  </si>
  <si>
    <t>Beneficios Legais</t>
  </si>
  <si>
    <t>Custo Efetivo Vale Transporte</t>
  </si>
  <si>
    <t>Total Beneficios</t>
  </si>
  <si>
    <t>Total Gasto em Encargos Sociais (R$/mês)</t>
  </si>
  <si>
    <t>Insumos Diversos</t>
  </si>
  <si>
    <t>E</t>
  </si>
  <si>
    <t>Resumo</t>
  </si>
  <si>
    <t>F</t>
  </si>
  <si>
    <t>Valor Mensal do contrato</t>
  </si>
  <si>
    <t>Ijuí/RS,</t>
  </si>
  <si>
    <t>________________________</t>
  </si>
  <si>
    <t>Tempo de Trabalho (Horas de Trabalho/Mês)</t>
  </si>
  <si>
    <t>Remuneração por trabalhador</t>
  </si>
  <si>
    <t>Qtde de Profissionais</t>
  </si>
  <si>
    <t>Total de EPI's e Insumos (R$/mês)</t>
  </si>
  <si>
    <t>Pessoal e EPI's (R$/mês)</t>
  </si>
  <si>
    <t>Total Gasto em Pessoal e EPI's (R$/mês)</t>
  </si>
  <si>
    <t>(Nome Reponsável)</t>
  </si>
  <si>
    <t>(Nome Empresa)</t>
  </si>
  <si>
    <t>Proposta Licitação</t>
  </si>
  <si>
    <t>Orçamento Executivo</t>
  </si>
  <si>
    <t xml:space="preserve">Total Administração Central, Lucro e Tributos </t>
  </si>
  <si>
    <t>Para elaboração da sua proposta preencha as células destacadas em amarelo</t>
  </si>
  <si>
    <r>
      <t xml:space="preserve">Salário </t>
    </r>
    <r>
      <rPr>
        <sz val="8"/>
        <color rgb="FF000000"/>
        <rFont val="Calibri"/>
        <family val="2"/>
      </rPr>
      <t>(proporcional ao tempo de trabalho)</t>
    </r>
  </si>
  <si>
    <t>Remuneração</t>
  </si>
  <si>
    <t>Adional de Insalubridade (20 %)</t>
  </si>
  <si>
    <t>Custo Efetivo Vale Alimentação</t>
  </si>
  <si>
    <t>VALOR TOTAL DO CONTRATO</t>
  </si>
  <si>
    <t>____ de  ______________ de 2026</t>
  </si>
  <si>
    <t>SECRETARIA MUNICIPAL DE CULTURA E TURISMO (SMCT)</t>
  </si>
  <si>
    <t xml:space="preserve">     ANEXO 1.1 - PLANILHA DE CUSTOS PARA PRESTAÇÃO DE SERVIÇOS SERVIÇO DE MANUTENÇÃO PARA PARQUE DA PEDREIRA IJUÍ/RS</t>
  </si>
  <si>
    <t>Roçadeira tipo Costal, à gasolina, potência de 1,7KW</t>
  </si>
  <si>
    <t>Cortador de grama, à gasolina, potência de 6,5HP</t>
  </si>
  <si>
    <t>Motopoda, á gasolina, potência de 1,4Kw</t>
  </si>
  <si>
    <t>Motoserra, á gasolina, potência de 2,3Kw</t>
  </si>
  <si>
    <t>Soprador, a gasolina, potência 0,8KW/1,1CV</t>
  </si>
  <si>
    <t>Lavadora de alta pressão, com vazão de 700 l/h e pressão de até 1900 lib/Pol², mangueira de 10m, bico de baixa e alta pressão, com todos os acessórios;</t>
  </si>
  <si>
    <t>C</t>
  </si>
  <si>
    <r>
      <rPr>
        <b/>
        <sz val="11"/>
        <color theme="1"/>
        <rFont val="Calibri"/>
        <family val="2"/>
        <scheme val="minor"/>
      </rPr>
      <t>Maquinários: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Representam os custos mensais com depreciação, remuneração de capital, manutenção, combustível, lubrificação e demais insumos formam o Custo Operacional Mensal de um equipamento ou veículo.</t>
    </r>
  </si>
  <si>
    <t>2 undes</t>
  </si>
  <si>
    <t>1 unde</t>
  </si>
  <si>
    <t>Despesa Mensal com Maquinários (R$/mês)</t>
  </si>
  <si>
    <t xml:space="preserve"> </t>
  </si>
  <si>
    <t>3 undes</t>
  </si>
  <si>
    <t>Maquinários:</t>
  </si>
  <si>
    <t>D</t>
  </si>
  <si>
    <t>Ferramentas</t>
  </si>
  <si>
    <t>Ferramentas:</t>
  </si>
  <si>
    <t>Custo Mensal com Ferramentas (R$/mês)</t>
  </si>
  <si>
    <t>Data de Registro MTE:</t>
  </si>
  <si>
    <t>Número de Registro  MTE:</t>
  </si>
  <si>
    <t xml:space="preserve">Insira as informações da Convenção Coletiva de Trabalho </t>
  </si>
  <si>
    <t xml:space="preserve">	CNPJ da entidade sindical: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</si>
</sst>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 &quot;R$&quot;\ * #,##0.00_ ;_ &quot;R$&quot;\ * \-#,##0.00_ ;_ &quot;R$&quot;\ * &quot;-&quot;??_ ;_ @_ "/>
    <numFmt numFmtId="166" formatCode="_ * #,##0.00_ ;_ * \-#,##0.00_ ;_ * &quot;-&quot;??_ ;_ @_ "/>
    <numFmt numFmtId="167" formatCode="0.000"/>
    <numFmt numFmtId="168" formatCode="\ d&quot; de &quot;mmmm&quot; de &quot;yyyy"/>
    <numFmt numFmtId="169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name val="Calibri Light"/>
      <family val="2"/>
      <scheme val="major"/>
    </font>
    <font>
      <b/>
      <sz val="11"/>
      <name val="Calibri"/>
      <family val="2"/>
    </font>
    <font>
      <i/>
      <sz val="9"/>
      <color indexed="8"/>
      <name val="Calibri"/>
      <family val="2"/>
    </font>
    <font>
      <i/>
      <sz val="10"/>
      <name val="Calibri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24994659260841701"/>
      </left>
      <right/>
      <top style="thin">
        <color auto="1"/>
      </top>
      <bottom/>
      <diagonal/>
    </border>
  </borders>
  <cellStyleXfs count="15">
    <xf numFmtId="0" fontId="0" fillId="0" borderId="0"/>
    <xf numFmtId="0" fontId="2" fillId="0" borderId="0"/>
    <xf numFmtId="9" fontId="3" fillId="0" borderId="0" applyFont="0" applyFill="0" applyBorder="0" applyAlignment="0" applyProtection="0"/>
    <xf numFmtId="166" fontId="6" fillId="0" borderId="0" applyFill="0" applyBorder="0" applyAlignment="0" applyProtection="0"/>
    <xf numFmtId="9" fontId="6" fillId="0" borderId="0" applyFill="0" applyBorder="0" applyAlignment="0" applyProtection="0"/>
    <xf numFmtId="165" fontId="6" fillId="0" borderId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6" fillId="0" borderId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2" fillId="0" borderId="0" xfId="1"/>
    <xf numFmtId="0" fontId="9" fillId="4" borderId="0" xfId="1" applyFont="1" applyFill="1"/>
    <xf numFmtId="0" fontId="10" fillId="4" borderId="0" xfId="1" applyFont="1" applyFill="1" applyAlignment="1">
      <alignment vertical="center"/>
    </xf>
    <xf numFmtId="0" fontId="10" fillId="4" borderId="0" xfId="1" applyFont="1" applyFill="1"/>
    <xf numFmtId="0" fontId="11" fillId="4" borderId="0" xfId="1" applyFont="1" applyFill="1" applyAlignment="1">
      <alignment wrapText="1"/>
    </xf>
    <xf numFmtId="0" fontId="13" fillId="0" borderId="0" xfId="1" applyFont="1"/>
    <xf numFmtId="0" fontId="13" fillId="0" borderId="0" xfId="1" applyFont="1" applyAlignment="1">
      <alignment wrapText="1"/>
    </xf>
    <xf numFmtId="0" fontId="2" fillId="0" borderId="0" xfId="1" applyAlignment="1">
      <alignment vertical="center"/>
    </xf>
    <xf numFmtId="0" fontId="2" fillId="5" borderId="2" xfId="1" applyFill="1" applyBorder="1"/>
    <xf numFmtId="0" fontId="14" fillId="5" borderId="2" xfId="1" applyFont="1" applyFill="1" applyBorder="1" applyAlignment="1">
      <alignment vertical="center" wrapText="1"/>
    </xf>
    <xf numFmtId="0" fontId="13" fillId="5" borderId="2" xfId="1" applyFont="1" applyFill="1" applyBorder="1"/>
    <xf numFmtId="0" fontId="13" fillId="5" borderId="2" xfId="1" applyFont="1" applyFill="1" applyBorder="1" applyAlignment="1">
      <alignment wrapText="1"/>
    </xf>
    <xf numFmtId="0" fontId="4" fillId="5" borderId="2" xfId="1" applyFont="1" applyFill="1" applyBorder="1"/>
    <xf numFmtId="0" fontId="14" fillId="5" borderId="2" xfId="1" applyFont="1" applyFill="1" applyBorder="1" applyAlignment="1">
      <alignment wrapText="1"/>
    </xf>
    <xf numFmtId="0" fontId="14" fillId="5" borderId="2" xfId="1" applyFont="1" applyFill="1" applyBorder="1"/>
    <xf numFmtId="165" fontId="6" fillId="0" borderId="0" xfId="5"/>
    <xf numFmtId="0" fontId="2" fillId="0" borderId="0" xfId="1" applyAlignment="1">
      <alignment horizontal="left" vertical="center"/>
    </xf>
    <xf numFmtId="10" fontId="6" fillId="0" borderId="0" xfId="4" applyNumberFormat="1"/>
    <xf numFmtId="0" fontId="15" fillId="3" borderId="0" xfId="1" applyFont="1" applyFill="1"/>
    <xf numFmtId="0" fontId="0" fillId="5" borderId="1" xfId="0" applyFill="1" applyBorder="1" applyAlignment="1">
      <alignment horizontal="center" vertical="center"/>
    </xf>
    <xf numFmtId="0" fontId="25" fillId="3" borderId="1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 wrapText="1"/>
    </xf>
    <xf numFmtId="164" fontId="30" fillId="2" borderId="1" xfId="2" applyNumberFormat="1" applyFont="1" applyFill="1" applyBorder="1" applyAlignment="1">
      <alignment horizontal="center" vertical="center"/>
    </xf>
    <xf numFmtId="164" fontId="5" fillId="3" borderId="6" xfId="2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vertical="center"/>
    </xf>
    <xf numFmtId="0" fontId="13" fillId="3" borderId="1" xfId="1" applyFont="1" applyFill="1" applyBorder="1" applyAlignment="1">
      <alignment vertical="center"/>
    </xf>
    <xf numFmtId="167" fontId="18" fillId="3" borderId="1" xfId="3" applyNumberFormat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vertical="center" wrapText="1"/>
    </xf>
    <xf numFmtId="164" fontId="15" fillId="3" borderId="1" xfId="1" applyNumberFormat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vertical="center" wrapText="1"/>
    </xf>
    <xf numFmtId="0" fontId="16" fillId="5" borderId="1" xfId="1" applyFont="1" applyFill="1" applyBorder="1" applyAlignment="1">
      <alignment vertical="center" wrapText="1"/>
    </xf>
    <xf numFmtId="164" fontId="7" fillId="5" borderId="1" xfId="5" applyNumberFormat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vertical="center"/>
    </xf>
    <xf numFmtId="0" fontId="19" fillId="5" borderId="1" xfId="1" applyFont="1" applyFill="1" applyBorder="1" applyAlignment="1">
      <alignment vertical="center"/>
    </xf>
    <xf numFmtId="164" fontId="7" fillId="5" borderId="6" xfId="5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vertical="center" wrapText="1"/>
    </xf>
    <xf numFmtId="0" fontId="19" fillId="5" borderId="9" xfId="1" applyFont="1" applyFill="1" applyBorder="1" applyAlignment="1">
      <alignment vertical="center"/>
    </xf>
    <xf numFmtId="0" fontId="20" fillId="5" borderId="9" xfId="1" applyFont="1" applyFill="1" applyBorder="1" applyAlignment="1">
      <alignment vertical="center" wrapText="1"/>
    </xf>
    <xf numFmtId="0" fontId="2" fillId="5" borderId="1" xfId="1" applyFill="1" applyBorder="1" applyAlignment="1">
      <alignment vertical="center"/>
    </xf>
    <xf numFmtId="0" fontId="15" fillId="0" borderId="1" xfId="1" applyFont="1" applyBorder="1" applyAlignment="1">
      <alignment vertical="center" wrapText="1"/>
    </xf>
    <xf numFmtId="164" fontId="15" fillId="0" borderId="6" xfId="1" applyNumberFormat="1" applyFont="1" applyBorder="1" applyAlignment="1">
      <alignment horizontal="center" vertical="center"/>
    </xf>
    <xf numFmtId="0" fontId="2" fillId="5" borderId="1" xfId="1" applyFill="1" applyBorder="1"/>
    <xf numFmtId="0" fontId="16" fillId="5" borderId="1" xfId="1" applyFont="1" applyFill="1" applyBorder="1" applyAlignment="1">
      <alignment wrapText="1"/>
    </xf>
    <xf numFmtId="164" fontId="16" fillId="5" borderId="1" xfId="1" applyNumberFormat="1" applyFont="1" applyFill="1" applyBorder="1" applyAlignment="1">
      <alignment horizontal="center"/>
    </xf>
    <xf numFmtId="164" fontId="15" fillId="6" borderId="1" xfId="1" applyNumberFormat="1" applyFont="1" applyFill="1" applyBorder="1" applyAlignment="1" applyProtection="1">
      <alignment horizontal="center" vertical="center"/>
      <protection locked="0"/>
    </xf>
    <xf numFmtId="164" fontId="13" fillId="6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vertical="center" wrapText="1"/>
    </xf>
    <xf numFmtId="164" fontId="13" fillId="0" borderId="6" xfId="0" applyNumberFormat="1" applyFont="1" applyBorder="1" applyAlignment="1">
      <alignment horizontal="center" vertical="center"/>
    </xf>
    <xf numFmtId="10" fontId="6" fillId="0" borderId="0" xfId="4" applyNumberFormat="1" applyProtection="1">
      <protection locked="0"/>
    </xf>
    <xf numFmtId="0" fontId="2" fillId="3" borderId="0" xfId="1" applyFill="1" applyProtection="1">
      <protection locked="0"/>
    </xf>
    <xf numFmtId="0" fontId="2" fillId="0" borderId="0" xfId="1" applyProtection="1">
      <protection locked="0"/>
    </xf>
    <xf numFmtId="0" fontId="17" fillId="3" borderId="0" xfId="1" applyFont="1" applyFill="1" applyAlignment="1" applyProtection="1">
      <alignment horizontal="center"/>
      <protection locked="0"/>
    </xf>
    <xf numFmtId="0" fontId="17" fillId="3" borderId="0" xfId="1" applyFont="1" applyFill="1" applyProtection="1">
      <protection locked="0"/>
    </xf>
    <xf numFmtId="0" fontId="15" fillId="3" borderId="0" xfId="1" applyFont="1" applyFill="1" applyAlignment="1" applyProtection="1">
      <alignment horizontal="center"/>
      <protection locked="0"/>
    </xf>
    <xf numFmtId="0" fontId="15" fillId="3" borderId="0" xfId="1" applyFont="1" applyFill="1" applyProtection="1">
      <protection locked="0"/>
    </xf>
    <xf numFmtId="0" fontId="2" fillId="5" borderId="4" xfId="1" applyFill="1" applyBorder="1"/>
    <xf numFmtId="0" fontId="13" fillId="3" borderId="4" xfId="1" applyFont="1" applyFill="1" applyBorder="1" applyAlignment="1">
      <alignment wrapText="1"/>
    </xf>
    <xf numFmtId="164" fontId="15" fillId="3" borderId="7" xfId="1" applyNumberFormat="1" applyFont="1" applyFill="1" applyBorder="1" applyAlignment="1">
      <alignment horizontal="center"/>
    </xf>
    <xf numFmtId="0" fontId="10" fillId="4" borderId="3" xfId="1" applyFont="1" applyFill="1" applyBorder="1"/>
    <xf numFmtId="0" fontId="7" fillId="4" borderId="3" xfId="1" applyFont="1" applyFill="1" applyBorder="1" applyAlignment="1">
      <alignment wrapText="1"/>
    </xf>
    <xf numFmtId="0" fontId="7" fillId="4" borderId="3" xfId="1" applyFont="1" applyFill="1" applyBorder="1"/>
    <xf numFmtId="165" fontId="16" fillId="7" borderId="0" xfId="1" applyNumberFormat="1" applyFont="1" applyFill="1" applyAlignment="1">
      <alignment horizontal="center" vertical="center" wrapText="1"/>
    </xf>
    <xf numFmtId="164" fontId="22" fillId="5" borderId="10" xfId="5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31" fillId="3" borderId="6" xfId="2" applyNumberFormat="1" applyFont="1" applyFill="1" applyBorder="1" applyAlignment="1">
      <alignment horizontal="center" vertical="center"/>
    </xf>
    <xf numFmtId="165" fontId="14" fillId="2" borderId="5" xfId="0" applyNumberFormat="1" applyFont="1" applyFill="1" applyBorder="1" applyAlignment="1">
      <alignment horizontal="center" wrapText="1"/>
    </xf>
    <xf numFmtId="168" fontId="17" fillId="6" borderId="0" xfId="1" applyNumberFormat="1" applyFont="1" applyFill="1" applyAlignment="1" applyProtection="1">
      <alignment horizontal="left"/>
      <protection locked="0"/>
    </xf>
    <xf numFmtId="0" fontId="2" fillId="6" borderId="0" xfId="1" applyFill="1" applyProtection="1">
      <protection locked="0"/>
    </xf>
    <xf numFmtId="0" fontId="15" fillId="6" borderId="0" xfId="1" applyFont="1" applyFill="1" applyAlignment="1" applyProtection="1">
      <alignment horizontal="center"/>
      <protection locked="0"/>
    </xf>
    <xf numFmtId="0" fontId="2" fillId="6" borderId="0" xfId="1" applyFill="1" applyAlignment="1" applyProtection="1">
      <alignment horizontal="right"/>
      <protection locked="0"/>
    </xf>
    <xf numFmtId="165" fontId="14" fillId="2" borderId="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14" fontId="35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2" xfId="1" applyFont="1" applyFill="1" applyBorder="1" applyAlignment="1">
      <alignment horizontal="center" vertical="center"/>
    </xf>
    <xf numFmtId="165" fontId="36" fillId="5" borderId="15" xfId="1" applyNumberFormat="1" applyFont="1" applyFill="1" applyBorder="1" applyAlignment="1">
      <alignment horizontal="center" vertical="center" wrapText="1"/>
    </xf>
    <xf numFmtId="165" fontId="37" fillId="7" borderId="2" xfId="1" applyNumberFormat="1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49" fontId="35" fillId="6" borderId="12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13" xfId="0" applyNumberFormat="1" applyFont="1" applyFill="1" applyBorder="1" applyAlignment="1" applyProtection="1">
      <alignment horizontal="center" vertical="center" wrapText="1"/>
      <protection locked="0"/>
    </xf>
    <xf numFmtId="1" fontId="26" fillId="3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wrapText="1"/>
    </xf>
    <xf numFmtId="1" fontId="25" fillId="3" borderId="1" xfId="0" applyNumberFormat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wrapText="1"/>
    </xf>
    <xf numFmtId="0" fontId="16" fillId="5" borderId="8" xfId="1" applyFont="1" applyFill="1" applyBorder="1" applyAlignment="1">
      <alignment horizontal="center" wrapText="1"/>
    </xf>
    <xf numFmtId="0" fontId="8" fillId="4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/>
    </xf>
    <xf numFmtId="0" fontId="21" fillId="5" borderId="9" xfId="1" applyFont="1" applyFill="1" applyBorder="1" applyAlignment="1">
      <alignment horizontal="center" vertical="center" wrapText="1"/>
    </xf>
    <xf numFmtId="0" fontId="16" fillId="5" borderId="1" xfId="1" applyFont="1" applyFill="1" applyBorder="1" applyAlignment="1">
      <alignment horizontal="center" vertical="center" wrapText="1"/>
    </xf>
    <xf numFmtId="0" fontId="27" fillId="5" borderId="2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</cellXfs>
  <cellStyles count="15">
    <cellStyle name="Moeda 2" xfId="5" xr:uid="{773E965B-74AB-44C1-9541-802FCD253D9E}"/>
    <cellStyle name="Moeda 3" xfId="11" xr:uid="{B1FB82D9-5A4C-48A8-B9EE-2C58CC2C89F0}"/>
    <cellStyle name="Normal" xfId="0" builtinId="0"/>
    <cellStyle name="Normal 2 2" xfId="7" xr:uid="{0B238844-A876-4963-8E97-14D3D99B86AC}"/>
    <cellStyle name="Normal 3" xfId="1" xr:uid="{00000000-0005-0000-0000-000001000000}"/>
    <cellStyle name="Normal 3 2" xfId="6" xr:uid="{12C9FB42-38C4-4029-956B-347217E68BB4}"/>
    <cellStyle name="Porcentagem" xfId="2" builtinId="5"/>
    <cellStyle name="Porcentagem 2" xfId="4" xr:uid="{9488FE84-486A-4B38-93C0-947B27FAD129}"/>
    <cellStyle name="Porcentagem 2 2" xfId="8" xr:uid="{ADBCA961-8E1F-4A2B-A231-F3C162C1B4CA}"/>
    <cellStyle name="Porcentagem 3" xfId="14" xr:uid="{47A8B28C-B2FC-485B-9B74-1F4628138987}"/>
    <cellStyle name="Vírgula 2" xfId="3" xr:uid="{EE4A958E-0A4A-450B-A030-F761FBD38CCE}"/>
    <cellStyle name="Vírgula 2 2" xfId="9" xr:uid="{E370A60D-8103-4815-BE22-B434AF70F4F1}"/>
    <cellStyle name="Vírgula 2 2 2" xfId="12" xr:uid="{F0770407-EAA1-4091-8807-97674E59D6A4}"/>
    <cellStyle name="Vírgula 3" xfId="10" xr:uid="{96536CFD-07F4-4D11-AD0F-B833C7EE729B}"/>
    <cellStyle name="Vírgula 4" xfId="13" xr:uid="{28B68FA5-365D-44E1-A11A-4AF82E7FE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0</xdr:row>
          <xdr:rowOff>38100</xdr:rowOff>
        </xdr:from>
        <xdr:to>
          <xdr:col>2</xdr:col>
          <xdr:colOff>238125</xdr:colOff>
          <xdr:row>2</xdr:row>
          <xdr:rowOff>209550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3CF0-3969-4B2C-A2F7-43F52E391863}">
  <sheetPr codeName="Planilha4"/>
  <dimension ref="A1:O77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G10" sqref="G10"/>
    </sheetView>
  </sheetViews>
  <sheetFormatPr defaultRowHeight="15" x14ac:dyDescent="0.25"/>
  <cols>
    <col min="1" max="1" width="1.140625" style="2" customWidth="1"/>
    <col min="2" max="2" width="5.5703125" style="2" customWidth="1"/>
    <col min="3" max="3" width="36.140625" style="8" customWidth="1"/>
    <col min="4" max="4" width="14.7109375" style="7" customWidth="1"/>
    <col min="5" max="5" width="10.85546875" style="8" customWidth="1"/>
    <col min="6" max="6" width="15.42578125" style="8" customWidth="1"/>
    <col min="7" max="7" width="15.42578125" style="7" customWidth="1"/>
    <col min="8" max="16384" width="9.140625" style="2"/>
  </cols>
  <sheetData>
    <row r="1" spans="1:14" ht="18" x14ac:dyDescent="0.25">
      <c r="B1" s="110" t="s">
        <v>0</v>
      </c>
      <c r="C1" s="110"/>
      <c r="D1" s="110"/>
      <c r="E1" s="110"/>
      <c r="F1" s="110"/>
      <c r="G1" s="110"/>
      <c r="H1" s="3"/>
      <c r="I1" s="3"/>
      <c r="J1" s="3"/>
      <c r="K1" s="3"/>
      <c r="L1" s="3"/>
      <c r="M1" s="3"/>
      <c r="N1" s="3"/>
    </row>
    <row r="2" spans="1:14" ht="15.75" x14ac:dyDescent="0.25">
      <c r="B2" s="4"/>
      <c r="C2" s="111" t="s">
        <v>39</v>
      </c>
      <c r="D2" s="111"/>
      <c r="E2" s="111"/>
      <c r="F2" s="111"/>
      <c r="G2" s="111"/>
      <c r="H2" s="5"/>
      <c r="I2" s="5"/>
      <c r="J2" s="5"/>
      <c r="K2" s="5"/>
      <c r="L2" s="5"/>
      <c r="M2" s="5"/>
      <c r="N2" s="5"/>
    </row>
    <row r="3" spans="1:14" ht="29.25" customHeight="1" x14ac:dyDescent="0.25">
      <c r="B3" s="6"/>
      <c r="C3" s="112" t="s">
        <v>40</v>
      </c>
      <c r="D3" s="112"/>
      <c r="E3" s="112"/>
      <c r="F3" s="112"/>
      <c r="G3" s="112"/>
      <c r="H3" s="5"/>
      <c r="I3" s="5"/>
      <c r="J3" s="5"/>
      <c r="K3" s="5"/>
      <c r="L3" s="5"/>
      <c r="M3" s="5"/>
      <c r="N3" s="5"/>
    </row>
    <row r="4" spans="1:14" ht="4.5" customHeight="1" x14ac:dyDescent="0.25">
      <c r="B4" s="69"/>
      <c r="C4" s="70"/>
      <c r="D4" s="71"/>
      <c r="E4" s="70"/>
      <c r="F4" s="70"/>
      <c r="G4" s="71"/>
      <c r="H4" s="5"/>
      <c r="I4" s="5"/>
      <c r="J4" s="113"/>
      <c r="K4" s="113"/>
      <c r="L4" s="5"/>
      <c r="M4" s="5"/>
      <c r="N4" s="5"/>
    </row>
    <row r="5" spans="1:14" customFormat="1" ht="22.5" customHeight="1" x14ac:dyDescent="0.25">
      <c r="A5" s="74"/>
      <c r="B5" s="100" t="s">
        <v>32</v>
      </c>
      <c r="C5" s="100"/>
      <c r="D5" s="100"/>
      <c r="E5" s="100"/>
      <c r="F5" s="100"/>
      <c r="G5" s="100"/>
    </row>
    <row r="6" spans="1:14" customFormat="1" ht="8.25" customHeight="1" x14ac:dyDescent="0.25">
      <c r="A6" s="74"/>
      <c r="B6" s="82"/>
      <c r="C6" s="82"/>
      <c r="D6" s="82"/>
      <c r="E6" s="82"/>
      <c r="F6" s="82"/>
      <c r="G6" s="82"/>
    </row>
    <row r="7" spans="1:14" customFormat="1" ht="25.5" x14ac:dyDescent="0.25">
      <c r="A7" s="74"/>
      <c r="B7" s="83"/>
      <c r="C7" s="84"/>
      <c r="D7" s="91" t="s">
        <v>62</v>
      </c>
      <c r="E7" s="91"/>
      <c r="F7" s="84" t="s">
        <v>59</v>
      </c>
      <c r="G7" s="84" t="s">
        <v>60</v>
      </c>
    </row>
    <row r="8" spans="1:14" customFormat="1" ht="24.75" customHeight="1" x14ac:dyDescent="0.25">
      <c r="A8" s="74"/>
      <c r="B8" s="90" t="s">
        <v>61</v>
      </c>
      <c r="C8" s="90"/>
      <c r="D8" s="92"/>
      <c r="E8" s="93"/>
      <c r="F8" s="85"/>
      <c r="G8" s="86"/>
    </row>
    <row r="9" spans="1:14" customFormat="1" ht="10.5" customHeight="1" x14ac:dyDescent="0.25">
      <c r="A9" s="74"/>
      <c r="B9" s="82"/>
      <c r="C9" s="82"/>
      <c r="D9" s="82"/>
      <c r="E9" s="82"/>
      <c r="F9" s="82"/>
      <c r="G9" s="82"/>
    </row>
    <row r="10" spans="1:14" ht="24" x14ac:dyDescent="0.25">
      <c r="B10" s="87"/>
      <c r="C10" s="116" t="s">
        <v>34</v>
      </c>
      <c r="D10" s="116"/>
      <c r="E10" s="116"/>
      <c r="F10" s="88" t="s">
        <v>30</v>
      </c>
      <c r="G10" s="89" t="s">
        <v>29</v>
      </c>
    </row>
    <row r="11" spans="1:14" x14ac:dyDescent="0.25">
      <c r="A11" s="9" t="s">
        <v>3</v>
      </c>
      <c r="B11" s="35" t="str">
        <f>CONCATENATE(A11,COUNTIF($A$10:A11,A11))</f>
        <v>B1.1</v>
      </c>
      <c r="C11" s="36" t="s">
        <v>21</v>
      </c>
      <c r="D11" s="117"/>
      <c r="E11" s="117"/>
      <c r="F11" s="37">
        <v>200</v>
      </c>
      <c r="G11" s="37">
        <v>200</v>
      </c>
    </row>
    <row r="12" spans="1:14" x14ac:dyDescent="0.25">
      <c r="A12" s="9" t="str">
        <f>A11</f>
        <v>B1.</v>
      </c>
      <c r="B12" s="35" t="str">
        <f>CONCATENATE(A12,COUNTIF($A$10:A12,A12))</f>
        <v>B1.2</v>
      </c>
      <c r="C12" s="38" t="s">
        <v>33</v>
      </c>
      <c r="D12" s="117"/>
      <c r="E12" s="117"/>
      <c r="F12" s="39">
        <f>1765.86/220*200</f>
        <v>1605.3272727272727</v>
      </c>
      <c r="G12" s="55"/>
    </row>
    <row r="13" spans="1:14" s="9" customFormat="1" x14ac:dyDescent="0.25">
      <c r="A13" s="9" t="str">
        <f>A12</f>
        <v>B1.</v>
      </c>
      <c r="B13" s="35" t="str">
        <f>CONCATENATE(A13,COUNTIF($A$10:A13,A13))</f>
        <v>B1.3</v>
      </c>
      <c r="C13" s="38" t="s">
        <v>35</v>
      </c>
      <c r="D13" s="117"/>
      <c r="E13" s="117"/>
      <c r="F13" s="39">
        <f>F12*0.2</f>
        <v>321.06545454545454</v>
      </c>
      <c r="G13" s="55"/>
    </row>
    <row r="14" spans="1:14" s="9" customFormat="1" x14ac:dyDescent="0.25">
      <c r="A14" s="9" t="str">
        <f t="shared" ref="A14:A21" si="0">A13</f>
        <v>B1.</v>
      </c>
      <c r="B14" s="35" t="str">
        <f>CONCATENATE(A14,COUNTIF($A$10:A14,A14))</f>
        <v>B1.4</v>
      </c>
      <c r="C14" s="38" t="s">
        <v>4</v>
      </c>
      <c r="D14" s="117"/>
      <c r="E14" s="117"/>
      <c r="F14" s="39">
        <v>0</v>
      </c>
      <c r="G14" s="55"/>
    </row>
    <row r="15" spans="1:14" s="9" customFormat="1" x14ac:dyDescent="0.25">
      <c r="A15" s="9" t="str">
        <f t="shared" si="0"/>
        <v>B1.</v>
      </c>
      <c r="B15" s="35" t="str">
        <f>CONCATENATE(A15,COUNTIF($A$10:A15,A15))</f>
        <v>B1.5</v>
      </c>
      <c r="C15" s="38" t="s">
        <v>5</v>
      </c>
      <c r="D15" s="117"/>
      <c r="E15" s="117"/>
      <c r="F15" s="39">
        <v>0</v>
      </c>
      <c r="G15" s="55"/>
    </row>
    <row r="16" spans="1:14" s="9" customFormat="1" x14ac:dyDescent="0.25">
      <c r="A16" s="9" t="str">
        <f t="shared" si="0"/>
        <v>B1.</v>
      </c>
      <c r="B16" s="35" t="str">
        <f>CONCATENATE(A16,COUNTIF($A$10:A16,A16))</f>
        <v>B1.6</v>
      </c>
      <c r="C16" s="40" t="s">
        <v>6</v>
      </c>
      <c r="D16" s="117"/>
      <c r="E16" s="117"/>
      <c r="F16" s="39">
        <v>0</v>
      </c>
      <c r="G16" s="55"/>
    </row>
    <row r="17" spans="1:7" s="9" customFormat="1" x14ac:dyDescent="0.25">
      <c r="A17" s="9" t="str">
        <f t="shared" si="0"/>
        <v>B1.</v>
      </c>
      <c r="B17" s="35" t="str">
        <f>CONCATENATE(A17,COUNTIF($A$10:A17,A17))</f>
        <v>B1.7</v>
      </c>
      <c r="C17" s="40" t="s">
        <v>7</v>
      </c>
      <c r="D17" s="117"/>
      <c r="E17" s="117"/>
      <c r="F17" s="39">
        <v>0</v>
      </c>
      <c r="G17" s="55"/>
    </row>
    <row r="18" spans="1:7" s="9" customFormat="1" x14ac:dyDescent="0.25">
      <c r="A18" s="9" t="str">
        <f t="shared" si="0"/>
        <v>B1.</v>
      </c>
      <c r="B18" s="35" t="str">
        <f>CONCATENATE(A18,COUNTIF($A$10:A18,A18))</f>
        <v>B1.8</v>
      </c>
      <c r="C18" s="41" t="s">
        <v>22</v>
      </c>
      <c r="D18" s="115" t="str">
        <f>CONCATENATE("Soma (",B12," : ",B17,")")</f>
        <v>Soma (B1.2 : B1.7)</v>
      </c>
      <c r="E18" s="115"/>
      <c r="F18" s="42">
        <f>ROUND(SUM(F12:F17),2)</f>
        <v>1926.39</v>
      </c>
      <c r="G18" s="42">
        <f>ROUND(SUM(G12:G17),2)</f>
        <v>0</v>
      </c>
    </row>
    <row r="19" spans="1:7" s="9" customFormat="1" x14ac:dyDescent="0.25">
      <c r="A19" s="9" t="str">
        <f t="shared" si="0"/>
        <v>B1.</v>
      </c>
      <c r="B19" s="43" t="str">
        <f>CONCATENATE(A19,COUNTIF($A$10:A19,A19))</f>
        <v>B1.9</v>
      </c>
      <c r="C19" s="40" t="s">
        <v>23</v>
      </c>
      <c r="D19" s="118"/>
      <c r="E19" s="118"/>
      <c r="F19" s="34">
        <v>3</v>
      </c>
      <c r="G19" s="34">
        <v>3</v>
      </c>
    </row>
    <row r="20" spans="1:7" s="9" customFormat="1" x14ac:dyDescent="0.25">
      <c r="A20" s="9" t="str">
        <f>A18</f>
        <v>B1.</v>
      </c>
      <c r="B20" s="44" t="str">
        <f>CONCATENATE(A20,COUNTIF($A$10:A20,A20))</f>
        <v>B1.10</v>
      </c>
      <c r="C20" s="46" t="s">
        <v>8</v>
      </c>
      <c r="D20" s="115" t="str">
        <f>CONCATENATE(B18," x ",B19)</f>
        <v>B1.8 x B1.9</v>
      </c>
      <c r="E20" s="115"/>
      <c r="F20" s="45">
        <f>SUM(F18)*F19</f>
        <v>5779.17</v>
      </c>
      <c r="G20" s="45">
        <f>SUM(G18)*G19</f>
        <v>0</v>
      </c>
    </row>
    <row r="21" spans="1:7" s="9" customFormat="1" ht="24" hidden="1" x14ac:dyDescent="0.25">
      <c r="A21" s="9" t="str">
        <f t="shared" si="0"/>
        <v>B1.</v>
      </c>
      <c r="B21" s="47" t="str">
        <f>CONCATENATE(A21,COUNTIF($A$10:A21,A21))</f>
        <v>B1.11</v>
      </c>
      <c r="C21" s="48" t="s">
        <v>9</v>
      </c>
      <c r="D21" s="114" t="str">
        <f>CONCATENATE(B20," - ((",B13," +",B17,") x ",B19)</f>
        <v>B1.10 - ((B1.3 +B1.7) x B1.9</v>
      </c>
      <c r="E21" s="114"/>
      <c r="F21" s="73">
        <f>F20-((F13+F17)*F19)</f>
        <v>4815.9736363636366</v>
      </c>
      <c r="G21" s="73">
        <f>G20-((G13+G17)*G19)</f>
        <v>0</v>
      </c>
    </row>
    <row r="22" spans="1:7" ht="5.25" customHeight="1" x14ac:dyDescent="0.25"/>
    <row r="23" spans="1:7" ht="24" x14ac:dyDescent="0.25">
      <c r="B23" s="10"/>
      <c r="C23" s="11" t="s">
        <v>10</v>
      </c>
      <c r="D23" s="12"/>
      <c r="E23" s="13"/>
      <c r="F23" s="88" t="s">
        <v>30</v>
      </c>
      <c r="G23" s="89" t="s">
        <v>29</v>
      </c>
    </row>
    <row r="24" spans="1:7" s="9" customFormat="1" x14ac:dyDescent="0.25">
      <c r="A24" s="9" t="s">
        <v>3</v>
      </c>
      <c r="B24" s="49" t="str">
        <f>CONCATENATE(A24,COUNTIF($A$10:A24,A24))</f>
        <v>B1.12</v>
      </c>
      <c r="C24" s="50" t="s">
        <v>11</v>
      </c>
      <c r="D24" s="104"/>
      <c r="E24" s="105"/>
      <c r="F24" s="51">
        <f>425.11*3</f>
        <v>1275.33</v>
      </c>
      <c r="G24" s="55"/>
    </row>
    <row r="25" spans="1:7" x14ac:dyDescent="0.25">
      <c r="A25" s="9" t="s">
        <v>3</v>
      </c>
      <c r="B25" s="49" t="str">
        <f>CONCATENATE(A25,COUNTIF($A$10:A25,A25))</f>
        <v>B1.13</v>
      </c>
      <c r="C25" s="50" t="s">
        <v>36</v>
      </c>
      <c r="D25" s="104"/>
      <c r="E25" s="105"/>
      <c r="F25" s="51">
        <f>471.89*3</f>
        <v>1415.67</v>
      </c>
      <c r="G25" s="55"/>
    </row>
    <row r="26" spans="1:7" x14ac:dyDescent="0.25">
      <c r="A26" s="9" t="s">
        <v>3</v>
      </c>
      <c r="B26" s="52" t="str">
        <f>CONCATENATE(A26,COUNTIF($A$10:A26,A26))</f>
        <v>B1.14</v>
      </c>
      <c r="C26" s="53" t="s">
        <v>12</v>
      </c>
      <c r="D26" s="108" t="str">
        <f>CONCATENATE(B24," + ",B25)</f>
        <v>B1.12 + B1.13</v>
      </c>
      <c r="E26" s="109"/>
      <c r="F26" s="54">
        <f>F25+F24</f>
        <v>2691</v>
      </c>
      <c r="G26" s="54">
        <f>G25+G24</f>
        <v>0</v>
      </c>
    </row>
    <row r="27" spans="1:7" ht="6.75" customHeight="1" x14ac:dyDescent="0.25"/>
    <row r="28" spans="1:7" ht="24" x14ac:dyDescent="0.25">
      <c r="B28" s="10"/>
      <c r="C28" s="11" t="s">
        <v>1</v>
      </c>
      <c r="D28" s="12"/>
      <c r="E28" s="13"/>
      <c r="F28" s="88" t="s">
        <v>30</v>
      </c>
      <c r="G28" s="89" t="s">
        <v>29</v>
      </c>
    </row>
    <row r="29" spans="1:7" x14ac:dyDescent="0.25">
      <c r="A29" s="9" t="s">
        <v>3</v>
      </c>
      <c r="B29" s="66" t="str">
        <f>CONCATENATE(A29,COUNTIF($A$10:A29,A29))</f>
        <v>B1.15</v>
      </c>
      <c r="C29" s="67" t="s">
        <v>13</v>
      </c>
      <c r="D29" s="106"/>
      <c r="E29" s="106"/>
      <c r="F29" s="68">
        <f>1397.98*3</f>
        <v>4193.9400000000005</v>
      </c>
      <c r="G29" s="55"/>
    </row>
    <row r="30" spans="1:7" ht="3" customHeight="1" x14ac:dyDescent="0.25"/>
    <row r="31" spans="1:7" ht="24" x14ac:dyDescent="0.25">
      <c r="B31" s="14"/>
      <c r="C31" s="15" t="s">
        <v>14</v>
      </c>
      <c r="D31" s="16"/>
      <c r="E31" s="15"/>
      <c r="F31" s="88" t="s">
        <v>30</v>
      </c>
      <c r="G31" s="89" t="s">
        <v>29</v>
      </c>
    </row>
    <row r="32" spans="1:7" x14ac:dyDescent="0.25">
      <c r="A32" s="9" t="s">
        <v>3</v>
      </c>
      <c r="B32" s="33" t="str">
        <f>CONCATENATE(A32,COUNTIF($A$10:A32,A32))</f>
        <v>B1.16</v>
      </c>
      <c r="C32" s="22" t="s">
        <v>24</v>
      </c>
      <c r="D32" s="107"/>
      <c r="E32" s="107"/>
      <c r="F32" s="75">
        <f>212.36*3</f>
        <v>637.08000000000004</v>
      </c>
      <c r="G32" s="55"/>
    </row>
    <row r="33" spans="1:7" ht="2.25" customHeight="1" x14ac:dyDescent="0.25">
      <c r="C33" s="2"/>
      <c r="D33" s="2"/>
      <c r="E33" s="2"/>
      <c r="F33" s="2"/>
      <c r="G33" s="2"/>
    </row>
    <row r="34" spans="1:7" x14ac:dyDescent="0.25">
      <c r="A34" s="9" t="s">
        <v>3</v>
      </c>
      <c r="B34" s="29" t="str">
        <f>CONCATENATE(A34,COUNTIF($A$10:A34,A34))</f>
        <v>B1.17</v>
      </c>
      <c r="C34" s="30" t="s">
        <v>26</v>
      </c>
      <c r="D34" s="99" t="str">
        <f>CONCATENATE(B20," + ",B26," + ",B29," + ",B32)</f>
        <v>B1.10 + B1.14 + B1.15 + B1.16</v>
      </c>
      <c r="E34" s="99"/>
      <c r="F34" s="31">
        <f>F20+F26+F29+F32</f>
        <v>13301.19</v>
      </c>
      <c r="G34" s="31">
        <f>G20+G26+G29+G32</f>
        <v>0</v>
      </c>
    </row>
    <row r="35" spans="1:7" ht="6.75" customHeight="1" x14ac:dyDescent="0.25"/>
    <row r="36" spans="1:7" ht="52.5" customHeight="1" x14ac:dyDescent="0.25">
      <c r="B36" s="1"/>
      <c r="C36" s="96" t="s">
        <v>48</v>
      </c>
      <c r="D36" s="96"/>
      <c r="E36" s="97"/>
      <c r="F36" s="81" t="s">
        <v>30</v>
      </c>
      <c r="G36" s="72" t="s">
        <v>29</v>
      </c>
    </row>
    <row r="37" spans="1:7" ht="25.5" x14ac:dyDescent="0.25">
      <c r="A37" s="2" t="s">
        <v>47</v>
      </c>
      <c r="B37" s="28" t="str">
        <f>CONCATENATE(A37,COUNTIF($A$10:A37,A37))</f>
        <v>C1</v>
      </c>
      <c r="C37" s="57" t="s">
        <v>41</v>
      </c>
      <c r="D37" s="98" t="s">
        <v>49</v>
      </c>
      <c r="E37" s="98"/>
      <c r="F37" s="58">
        <v>669.78928599999995</v>
      </c>
      <c r="G37" s="56"/>
    </row>
    <row r="38" spans="1:7" ht="25.5" x14ac:dyDescent="0.25">
      <c r="A38" s="2" t="s">
        <v>47</v>
      </c>
      <c r="B38" s="28" t="str">
        <f>CONCATENATE(A38,COUNTIF($A$10:A38,A38))</f>
        <v>C2</v>
      </c>
      <c r="C38" s="57" t="s">
        <v>42</v>
      </c>
      <c r="D38" s="98" t="s">
        <v>50</v>
      </c>
      <c r="E38" s="98"/>
      <c r="F38" s="58">
        <v>891.42969800000014</v>
      </c>
      <c r="G38" s="56"/>
    </row>
    <row r="39" spans="1:7" x14ac:dyDescent="0.25">
      <c r="A39" s="2" t="s">
        <v>47</v>
      </c>
      <c r="B39" s="28" t="str">
        <f>CONCATENATE(A39,COUNTIF($A$10:A39,A39))</f>
        <v>C3</v>
      </c>
      <c r="C39" s="57" t="s">
        <v>43</v>
      </c>
      <c r="D39" s="98" t="s">
        <v>50</v>
      </c>
      <c r="E39" s="98"/>
      <c r="F39" s="58">
        <v>200.69382299999998</v>
      </c>
      <c r="G39" s="56"/>
    </row>
    <row r="40" spans="1:7" x14ac:dyDescent="0.25">
      <c r="A40" s="2" t="s">
        <v>47</v>
      </c>
      <c r="B40" s="28" t="str">
        <f>CONCATENATE(A40,COUNTIF($A$10:A40,A40))</f>
        <v>C4</v>
      </c>
      <c r="C40" s="57" t="s">
        <v>44</v>
      </c>
      <c r="D40" s="98" t="s">
        <v>50</v>
      </c>
      <c r="E40" s="98"/>
      <c r="F40" s="58">
        <v>111.270324</v>
      </c>
      <c r="G40" s="56"/>
    </row>
    <row r="41" spans="1:7" ht="25.5" x14ac:dyDescent="0.25">
      <c r="A41" s="2" t="s">
        <v>47</v>
      </c>
      <c r="B41" s="28" t="str">
        <f>CONCATENATE(A41,COUNTIF($A$10:A41,A41))</f>
        <v>C5</v>
      </c>
      <c r="C41" s="57" t="s">
        <v>45</v>
      </c>
      <c r="D41" s="98" t="s">
        <v>49</v>
      </c>
      <c r="E41" s="98"/>
      <c r="F41" s="58">
        <v>356.77087799999998</v>
      </c>
      <c r="G41" s="56"/>
    </row>
    <row r="42" spans="1:7" ht="51" x14ac:dyDescent="0.25">
      <c r="A42" s="2" t="s">
        <v>47</v>
      </c>
      <c r="B42" s="28" t="str">
        <f>CONCATENATE(A42,COUNTIF($A$10:A42,A42))</f>
        <v>C6</v>
      </c>
      <c r="C42" s="57" t="s">
        <v>46</v>
      </c>
      <c r="D42" s="98" t="s">
        <v>50</v>
      </c>
      <c r="E42" s="98"/>
      <c r="F42" s="58">
        <v>117.75881799999999</v>
      </c>
      <c r="G42" s="56"/>
    </row>
    <row r="43" spans="1:7" x14ac:dyDescent="0.25">
      <c r="A43" s="2" t="s">
        <v>47</v>
      </c>
      <c r="B43" s="29" t="str">
        <f>CONCATENATE(A43,COUNTIF($A$10:A43,A43))</f>
        <v>C7</v>
      </c>
      <c r="C43" s="30" t="s">
        <v>51</v>
      </c>
      <c r="D43" s="99" t="str">
        <f>CONCATENATE("soma(",B37,":",B42,")")</f>
        <v>soma(C1:C6)</v>
      </c>
      <c r="E43" s="99"/>
      <c r="F43" s="31">
        <f>SUM(F37:F42)</f>
        <v>2347.7128269999998</v>
      </c>
      <c r="G43" s="31">
        <f>SUM(G37:G42)</f>
        <v>0</v>
      </c>
    </row>
    <row r="44" spans="1:7" ht="6" customHeight="1" x14ac:dyDescent="0.25">
      <c r="G44" s="17"/>
    </row>
    <row r="45" spans="1:7" ht="25.5" x14ac:dyDescent="0.25">
      <c r="A45" s="2" t="s">
        <v>52</v>
      </c>
      <c r="B45" s="1"/>
      <c r="C45" s="95" t="s">
        <v>57</v>
      </c>
      <c r="D45" s="96"/>
      <c r="E45" s="97"/>
      <c r="F45" s="81" t="s">
        <v>30</v>
      </c>
      <c r="G45" s="72" t="s">
        <v>29</v>
      </c>
    </row>
    <row r="46" spans="1:7" x14ac:dyDescent="0.25">
      <c r="A46" s="2" t="s">
        <v>55</v>
      </c>
      <c r="B46" s="28" t="str">
        <f>CONCATENATE(A46,COUNTIF($A$10:A46,A46))</f>
        <v>D1</v>
      </c>
      <c r="C46" s="57" t="s">
        <v>58</v>
      </c>
      <c r="D46" s="98" t="s">
        <v>53</v>
      </c>
      <c r="E46" s="98"/>
      <c r="F46" s="58">
        <v>287.07</v>
      </c>
      <c r="G46" s="56"/>
    </row>
    <row r="47" spans="1:7" ht="6" customHeight="1" x14ac:dyDescent="0.25">
      <c r="G47" s="17"/>
    </row>
    <row r="48" spans="1:7" ht="26.25" x14ac:dyDescent="0.25">
      <c r="B48" s="1"/>
      <c r="C48" s="23" t="s">
        <v>2</v>
      </c>
      <c r="D48" s="23"/>
      <c r="E48" s="24"/>
      <c r="F48" s="76" t="s">
        <v>30</v>
      </c>
      <c r="G48" s="72" t="s">
        <v>29</v>
      </c>
    </row>
    <row r="49" spans="1:15" ht="24.75" customHeight="1" x14ac:dyDescent="0.25">
      <c r="A49" s="2" t="s">
        <v>15</v>
      </c>
      <c r="B49" s="28" t="str">
        <f>CONCATENATE(A49,COUNTIF($A$10:A49,A49))</f>
        <v>E1</v>
      </c>
      <c r="C49" s="57" t="s">
        <v>31</v>
      </c>
      <c r="D49" s="98"/>
      <c r="E49" s="98"/>
      <c r="F49" s="58">
        <v>2892.38</v>
      </c>
      <c r="G49" s="56"/>
    </row>
    <row r="50" spans="1:15" ht="6" customHeight="1" x14ac:dyDescent="0.25">
      <c r="G50" s="17"/>
    </row>
    <row r="51" spans="1:15" ht="26.25" x14ac:dyDescent="0.25">
      <c r="B51" s="1"/>
      <c r="C51" s="23" t="s">
        <v>16</v>
      </c>
      <c r="D51" s="25"/>
      <c r="E51" s="24"/>
      <c r="F51" s="76" t="s">
        <v>30</v>
      </c>
      <c r="G51" s="72" t="s">
        <v>29</v>
      </c>
    </row>
    <row r="52" spans="1:15" x14ac:dyDescent="0.25">
      <c r="A52" s="2" t="s">
        <v>17</v>
      </c>
      <c r="B52" s="21" t="str">
        <f>CONCATENATE(A52,COUNTIF($A$10:A52,A52))</f>
        <v>F1</v>
      </c>
      <c r="C52" s="22" t="s">
        <v>25</v>
      </c>
      <c r="D52" s="94" t="str">
        <f>B34</f>
        <v>B1.17</v>
      </c>
      <c r="E52" s="94"/>
      <c r="F52" s="32">
        <f>ROUND(F34,2)</f>
        <v>13301.19</v>
      </c>
      <c r="G52" s="32">
        <f>ROUND(G34,2)</f>
        <v>0</v>
      </c>
    </row>
    <row r="53" spans="1:15" x14ac:dyDescent="0.25">
      <c r="A53" s="2" t="s">
        <v>17</v>
      </c>
      <c r="B53" s="21" t="str">
        <f>CONCATENATE(A53,COUNTIF($A$10:A53,A53))</f>
        <v>F2</v>
      </c>
      <c r="C53" s="22" t="s">
        <v>54</v>
      </c>
      <c r="D53" s="94" t="str">
        <f>B43</f>
        <v>C7</v>
      </c>
      <c r="E53" s="94"/>
      <c r="F53" s="32">
        <f>ROUND(F43,2)</f>
        <v>2347.71</v>
      </c>
      <c r="G53" s="32">
        <f>G43</f>
        <v>0</v>
      </c>
    </row>
    <row r="54" spans="1:15" x14ac:dyDescent="0.25">
      <c r="A54" s="2" t="s">
        <v>17</v>
      </c>
      <c r="B54" s="21" t="str">
        <f>CONCATENATE(A54,COUNTIF($A$10:A54,A54))</f>
        <v>F3</v>
      </c>
      <c r="C54" s="22" t="s">
        <v>56</v>
      </c>
      <c r="D54" s="94" t="str">
        <f>B46</f>
        <v>D1</v>
      </c>
      <c r="E54" s="94"/>
      <c r="F54" s="32">
        <f>ROUND(F46,2)</f>
        <v>287.07</v>
      </c>
      <c r="G54" s="32">
        <f>G46</f>
        <v>0</v>
      </c>
    </row>
    <row r="55" spans="1:15" x14ac:dyDescent="0.25">
      <c r="A55" s="2" t="s">
        <v>17</v>
      </c>
      <c r="B55" s="21" t="str">
        <f>CONCATENATE(A55,COUNTIF($A$10:A55,A55))</f>
        <v>F4</v>
      </c>
      <c r="C55" s="22" t="str">
        <f>C48</f>
        <v>BDI</v>
      </c>
      <c r="D55" s="103" t="str">
        <f>B49</f>
        <v>E1</v>
      </c>
      <c r="E55" s="103"/>
      <c r="F55" s="32">
        <f>ROUND(F49,2)</f>
        <v>2892.38</v>
      </c>
      <c r="G55" s="32">
        <f>ROUND(G49,2)</f>
        <v>0</v>
      </c>
    </row>
    <row r="56" spans="1:15" x14ac:dyDescent="0.25">
      <c r="A56" s="18" t="str">
        <f t="shared" ref="A56" si="1">A55</f>
        <v>F</v>
      </c>
      <c r="B56" s="21" t="str">
        <f>CONCATENATE(A56,COUNTIF($A$10:A56,A56))</f>
        <v>F5</v>
      </c>
      <c r="C56" s="26" t="s">
        <v>18</v>
      </c>
      <c r="D56" s="101" t="str">
        <f>CONCATENATE("SOMA(",B52,":",B55,")")</f>
        <v>SOMA(F1:F4)</v>
      </c>
      <c r="E56" s="102"/>
      <c r="F56" s="27">
        <f>SUM(F52:F55)</f>
        <v>18828.350000000002</v>
      </c>
      <c r="G56" s="27">
        <f>SUM(G52:G55)</f>
        <v>0</v>
      </c>
    </row>
    <row r="57" spans="1:15" x14ac:dyDescent="0.25">
      <c r="A57" s="18" t="s">
        <v>17</v>
      </c>
      <c r="B57" s="21" t="str">
        <f>CONCATENATE(A57,COUNTIF($A$10:A57,A57))</f>
        <v>F6</v>
      </c>
      <c r="C57" s="26" t="s">
        <v>37</v>
      </c>
      <c r="D57" s="101" t="str">
        <f>CONCATENATE(B56," x 12 meses")</f>
        <v>F5 x 12 meses</v>
      </c>
      <c r="E57" s="101"/>
      <c r="F57" s="27">
        <f>F56*12</f>
        <v>225940.2</v>
      </c>
      <c r="G57" s="27">
        <f>G56*12</f>
        <v>0</v>
      </c>
    </row>
    <row r="58" spans="1:15" s="19" customFormat="1" x14ac:dyDescent="0.25">
      <c r="B58" s="59"/>
      <c r="C58" s="59"/>
      <c r="D58" s="59"/>
      <c r="E58" s="59"/>
      <c r="F58" s="59"/>
      <c r="G58" s="59"/>
      <c r="I58" s="2"/>
      <c r="J58" s="2"/>
      <c r="K58" s="2"/>
      <c r="L58" s="2"/>
      <c r="M58" s="2"/>
      <c r="N58" s="2"/>
      <c r="O58" s="2"/>
    </row>
    <row r="59" spans="1:15" x14ac:dyDescent="0.25">
      <c r="B59" s="59"/>
      <c r="C59" s="60"/>
      <c r="D59" s="60"/>
      <c r="E59" s="80" t="s">
        <v>19</v>
      </c>
      <c r="F59" s="77" t="s">
        <v>38</v>
      </c>
      <c r="G59" s="78"/>
    </row>
    <row r="60" spans="1:15" ht="30" customHeight="1" x14ac:dyDescent="0.25">
      <c r="B60" s="59"/>
      <c r="C60" s="62" t="s">
        <v>20</v>
      </c>
      <c r="D60" s="63"/>
      <c r="E60" s="63"/>
      <c r="F60" s="60"/>
      <c r="G60" s="61"/>
    </row>
    <row r="61" spans="1:15" x14ac:dyDescent="0.25">
      <c r="B61" s="59"/>
      <c r="C61" s="79" t="s">
        <v>27</v>
      </c>
      <c r="D61" s="65"/>
      <c r="E61" s="65"/>
      <c r="F61" s="64"/>
      <c r="G61" s="61"/>
    </row>
    <row r="62" spans="1:15" x14ac:dyDescent="0.25">
      <c r="B62" s="59"/>
      <c r="C62" s="79" t="s">
        <v>28</v>
      </c>
      <c r="D62" s="65"/>
      <c r="E62" s="65"/>
      <c r="F62" s="64"/>
      <c r="G62" s="61"/>
      <c r="H62" s="20"/>
    </row>
    <row r="63" spans="1:15" x14ac:dyDescent="0.25">
      <c r="E63" s="7"/>
      <c r="F63" s="7"/>
      <c r="H63" s="20"/>
    </row>
    <row r="64" spans="1:15" x14ac:dyDescent="0.25">
      <c r="E64" s="7"/>
      <c r="F64" s="7"/>
    </row>
    <row r="65" spans="5:6" x14ac:dyDescent="0.25">
      <c r="E65" s="7"/>
      <c r="F65" s="7"/>
    </row>
    <row r="66" spans="5:6" x14ac:dyDescent="0.25">
      <c r="E66" s="7"/>
      <c r="F66" s="7"/>
    </row>
    <row r="67" spans="5:6" x14ac:dyDescent="0.25">
      <c r="E67" s="7"/>
      <c r="F67" s="7"/>
    </row>
    <row r="68" spans="5:6" x14ac:dyDescent="0.25">
      <c r="E68" s="7"/>
      <c r="F68" s="7"/>
    </row>
    <row r="69" spans="5:6" x14ac:dyDescent="0.25">
      <c r="E69" s="7"/>
      <c r="F69" s="7"/>
    </row>
    <row r="70" spans="5:6" x14ac:dyDescent="0.25">
      <c r="E70" s="7"/>
      <c r="F70" s="7"/>
    </row>
    <row r="71" spans="5:6" x14ac:dyDescent="0.25">
      <c r="E71" s="7"/>
      <c r="F71" s="7"/>
    </row>
    <row r="72" spans="5:6" x14ac:dyDescent="0.25">
      <c r="E72" s="7"/>
      <c r="F72" s="7"/>
    </row>
    <row r="73" spans="5:6" x14ac:dyDescent="0.25">
      <c r="E73" s="7"/>
      <c r="F73" s="7"/>
    </row>
    <row r="74" spans="5:6" x14ac:dyDescent="0.25">
      <c r="E74" s="7"/>
      <c r="F74" s="7"/>
    </row>
    <row r="75" spans="5:6" x14ac:dyDescent="0.25">
      <c r="E75" s="7"/>
      <c r="F75" s="7"/>
    </row>
    <row r="76" spans="5:6" x14ac:dyDescent="0.25">
      <c r="E76" s="7"/>
      <c r="F76" s="7"/>
    </row>
    <row r="77" spans="5:6" x14ac:dyDescent="0.25">
      <c r="E77" s="7"/>
      <c r="F77" s="7"/>
    </row>
  </sheetData>
  <sheetProtection algorithmName="SHA-512" hashValue="0BaADJ/RlmCuiyvwe50HDOEf///RMASbnongB5G3jaJu81GbIrYR0/DHfaTTSAsaQkcLXPDwjKmmfuGvw3koGA==" saltValue="wdtZg2de9t6Dv5uAR3meng==" spinCount="100000" sheet="1" formatCells="0" formatColumns="0" formatRows="0" autoFilter="0"/>
  <mergeCells count="43">
    <mergeCell ref="B1:G1"/>
    <mergeCell ref="C2:G2"/>
    <mergeCell ref="C3:G3"/>
    <mergeCell ref="J4:K4"/>
    <mergeCell ref="D21:E21"/>
    <mergeCell ref="D20:E20"/>
    <mergeCell ref="C10:E10"/>
    <mergeCell ref="D17:E17"/>
    <mergeCell ref="D18:E18"/>
    <mergeCell ref="D19:E19"/>
    <mergeCell ref="D14:E14"/>
    <mergeCell ref="D13:E13"/>
    <mergeCell ref="D12:E12"/>
    <mergeCell ref="D11:E11"/>
    <mergeCell ref="D15:E15"/>
    <mergeCell ref="D16:E16"/>
    <mergeCell ref="B5:G5"/>
    <mergeCell ref="D57:E57"/>
    <mergeCell ref="D56:E56"/>
    <mergeCell ref="D49:E49"/>
    <mergeCell ref="D55:E55"/>
    <mergeCell ref="D52:E52"/>
    <mergeCell ref="D24:E24"/>
    <mergeCell ref="D29:E29"/>
    <mergeCell ref="D32:E32"/>
    <mergeCell ref="D25:E25"/>
    <mergeCell ref="D34:E34"/>
    <mergeCell ref="D26:E26"/>
    <mergeCell ref="D37:E37"/>
    <mergeCell ref="D38:E38"/>
    <mergeCell ref="D39:E39"/>
    <mergeCell ref="B8:C8"/>
    <mergeCell ref="D7:E7"/>
    <mergeCell ref="D8:E8"/>
    <mergeCell ref="D53:E53"/>
    <mergeCell ref="D54:E54"/>
    <mergeCell ref="C45:E45"/>
    <mergeCell ref="D46:E46"/>
    <mergeCell ref="D40:E40"/>
    <mergeCell ref="D41:E41"/>
    <mergeCell ref="D42:E42"/>
    <mergeCell ref="D43:E43"/>
    <mergeCell ref="C36:E36"/>
  </mergeCells>
  <printOptions horizontalCentered="1"/>
  <pageMargins left="0.27559055118110237" right="0.23622047244094491" top="0.47244094488188981" bottom="0.47244094488188981" header="0.31496062992125984" footer="0.31496062992125984"/>
  <pageSetup paperSize="9" fitToHeight="6" orientation="portrait" r:id="rId1"/>
  <headerFooter>
    <oddFooter>Página &amp;P de &amp;N</oddFooter>
  </headerFooter>
  <rowBreaks count="1" manualBreakCount="1">
    <brk id="47" min="1" max="6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2289" r:id="rId4">
          <objectPr defaultSize="0" autoPict="0" r:id="rId5">
            <anchor moveWithCells="1" sizeWithCells="1">
              <from>
                <xdr:col>1</xdr:col>
                <xdr:colOff>19050</xdr:colOff>
                <xdr:row>0</xdr:row>
                <xdr:rowOff>38100</xdr:rowOff>
              </from>
              <to>
                <xdr:col>2</xdr:col>
                <xdr:colOff>238125</xdr:colOff>
                <xdr:row>2</xdr:row>
                <xdr:rowOff>209550</xdr:rowOff>
              </to>
            </anchor>
          </objectPr>
        </oleObject>
      </mc:Choice>
      <mc:Fallback>
        <oleObject progId="Word.Picture.8" shapeId="1228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SMS</vt:lpstr>
      <vt:lpstr>SMS!Area_de_impressao</vt:lpstr>
      <vt:lpstr>SMS!Titulos_de_impressao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Matias Feil</dc:creator>
  <cp:keywords/>
  <dc:description/>
  <cp:lastModifiedBy>Jussiano Regis Pacheco</cp:lastModifiedBy>
  <cp:revision/>
  <cp:lastPrinted>2024-10-16T19:56:58Z</cp:lastPrinted>
  <dcterms:created xsi:type="dcterms:W3CDTF">2022-04-26T17:24:03Z</dcterms:created>
  <dcterms:modified xsi:type="dcterms:W3CDTF">2026-04-17T18:06:19Z</dcterms:modified>
  <cp:category/>
  <cp:contentStatus/>
</cp:coreProperties>
</file>